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4006\OneDrive - med.cornell.edu\Desktop\"/>
    </mc:Choice>
  </mc:AlternateContent>
  <xr:revisionPtr revIDLastSave="0" documentId="8_{8BA34C00-C64A-4978-8C73-FE86658D7F3F}" xr6:coauthVersionLast="47" xr6:coauthVersionMax="47" xr10:uidLastSave="{00000000-0000-0000-0000-000000000000}"/>
  <bookViews>
    <workbookView xWindow="-120" yWindow="-120" windowWidth="29040" windowHeight="15840" activeTab="1" xr2:uid="{592D8216-8B11-4B81-AE73-BA52CBE8AF43}"/>
  </bookViews>
  <sheets>
    <sheet name="Dashboard" sheetId="1" r:id="rId1"/>
    <sheet name="Detailed Table" sheetId="4" r:id="rId2"/>
    <sheet name="Per-Patient" sheetId="5" r:id="rId3"/>
    <sheet name="Labor" sheetId="6" r:id="rId4"/>
    <sheet name="Categories" sheetId="2" state="hidden" r:id="rId5"/>
  </sheets>
  <definedNames>
    <definedName name="Buprenorphine">Categories!$K$1:$K$5</definedName>
    <definedName name="Buprenorphine_Dosing">Categories!$K$15:$K$31</definedName>
    <definedName name="Buprenorphine_Medication">Categories!$K$8:$K$12</definedName>
    <definedName name="Initial_Assessment_for__Maintenance">Categories!$J$1:$J$2</definedName>
    <definedName name="Inspection">Categories!$B$1</definedName>
    <definedName name="License">Categories!$F$1:$F$4</definedName>
    <definedName name="Meetings">Categories!$D$1:$D$5</definedName>
    <definedName name="Methadone">Categories!$L$1:$L$6</definedName>
    <definedName name="Methadone_Dosing">Categories!$M$7:$M$28</definedName>
    <definedName name="Naltrexone">Categories!$M$1:$M$5</definedName>
    <definedName name="Naltrexone_Dosing">Categories!$M$31:$M$33</definedName>
    <definedName name="Screening_Diagnosis">Categories!$I$1:$I$6</definedName>
    <definedName name="Supplies_Equipment">Categories!$G$2:$G$24</definedName>
    <definedName name="Trainings">Categories!$E$1:$E$6</definedName>
    <definedName name="Vendor">Categories!$A$1:$A$5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14" i="5"/>
  <c r="D8" i="4"/>
  <c r="D7" i="4"/>
  <c r="D6" i="4"/>
  <c r="D5" i="4"/>
  <c r="D4" i="4"/>
  <c r="E29" i="1"/>
  <c r="E28" i="1"/>
  <c r="G55" i="5"/>
  <c r="G51" i="5"/>
  <c r="G35" i="5"/>
  <c r="E26" i="1" s="1"/>
  <c r="G44" i="5"/>
  <c r="E27" i="1"/>
  <c r="E25" i="1"/>
  <c r="G10" i="5"/>
  <c r="G3" i="5"/>
  <c r="E24" i="1" s="1"/>
  <c r="H65" i="4"/>
  <c r="E12" i="1"/>
  <c r="E14" i="1" s="1"/>
  <c r="H61" i="4"/>
  <c r="B18" i="1"/>
  <c r="B16" i="1"/>
  <c r="B14" i="1"/>
  <c r="B12" i="1"/>
  <c r="B8" i="1"/>
  <c r="B6" i="1"/>
  <c r="B4" i="1"/>
  <c r="C57" i="5"/>
  <c r="C56" i="5"/>
  <c r="C54" i="5"/>
  <c r="C53" i="5"/>
  <c r="C45" i="5"/>
  <c r="D49" i="5"/>
  <c r="D48" i="5"/>
  <c r="D47" i="5"/>
  <c r="D38" i="5"/>
  <c r="C36" i="5"/>
  <c r="D42" i="5"/>
  <c r="D41" i="5"/>
  <c r="D40" i="5"/>
  <c r="D39" i="5"/>
  <c r="D33" i="5"/>
  <c r="C28" i="5"/>
  <c r="D31" i="5"/>
  <c r="D30" i="5"/>
  <c r="D24" i="5"/>
  <c r="D23" i="5"/>
  <c r="D22" i="5"/>
  <c r="D13" i="5"/>
  <c r="D17" i="5"/>
  <c r="C7" i="5"/>
  <c r="C20" i="5"/>
  <c r="C11" i="5"/>
  <c r="L19" i="2"/>
  <c r="L21" i="2" s="1"/>
  <c r="D16" i="5" s="1"/>
  <c r="L18" i="2"/>
  <c r="L20" i="2" s="1"/>
  <c r="E21" i="1" l="1"/>
  <c r="D25" i="5"/>
  <c r="D32" i="5"/>
  <c r="H5" i="4"/>
  <c r="H6" i="4"/>
  <c r="H7" i="4"/>
  <c r="H8" i="4"/>
  <c r="D51" i="4"/>
  <c r="H51" i="4" s="1"/>
  <c r="D50" i="4"/>
  <c r="H50" i="4" s="1"/>
  <c r="D47" i="4"/>
  <c r="H47" i="4" s="1"/>
  <c r="D45" i="4"/>
  <c r="H45" i="4" s="1"/>
  <c r="D46" i="4"/>
  <c r="H46" i="4" s="1"/>
  <c r="D43" i="4"/>
  <c r="H43" i="4" s="1"/>
  <c r="D35" i="4"/>
  <c r="H35" i="4" s="1"/>
  <c r="D34" i="4"/>
  <c r="H34" i="4" s="1"/>
  <c r="C8" i="5"/>
  <c r="C5" i="5"/>
  <c r="C6" i="5"/>
  <c r="C4" i="5"/>
  <c r="D13" i="4"/>
  <c r="H13" i="4" s="1"/>
  <c r="D92" i="4"/>
  <c r="D89" i="4"/>
  <c r="D87" i="4"/>
  <c r="D84" i="4"/>
  <c r="D83" i="4"/>
  <c r="D82" i="4"/>
  <c r="D76" i="4"/>
  <c r="D39" i="4"/>
  <c r="H39" i="4" s="1"/>
  <c r="D36" i="4"/>
  <c r="H36" i="4" s="1"/>
  <c r="D37" i="4"/>
  <c r="H37" i="4" s="1"/>
  <c r="D38" i="4"/>
  <c r="H38" i="4" s="1"/>
  <c r="D25" i="4"/>
  <c r="H25" i="4" s="1"/>
  <c r="D26" i="4"/>
  <c r="H26" i="4" s="1"/>
  <c r="D27" i="4"/>
  <c r="H27" i="4" s="1"/>
  <c r="D29" i="4"/>
  <c r="H29" i="4" s="1"/>
  <c r="D30" i="4"/>
  <c r="H30" i="4" s="1"/>
  <c r="D31" i="4"/>
  <c r="H31" i="4" s="1"/>
  <c r="D12" i="4"/>
  <c r="H12" i="4" s="1"/>
  <c r="D14" i="4"/>
  <c r="H14" i="4" s="1"/>
  <c r="D15" i="4"/>
  <c r="H15" i="4" s="1"/>
  <c r="D16" i="4"/>
  <c r="H16" i="4" s="1"/>
  <c r="D17" i="4"/>
  <c r="H17" i="4" s="1"/>
  <c r="D18" i="4"/>
  <c r="H18" i="4" s="1"/>
  <c r="D19" i="4"/>
  <c r="H19" i="4" s="1"/>
  <c r="D20" i="4"/>
  <c r="H20" i="4" s="1"/>
  <c r="D21" i="4"/>
  <c r="H21" i="4" s="1"/>
  <c r="D22" i="4"/>
  <c r="H22" i="4" s="1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6" i="6"/>
  <c r="G6" i="6" l="1"/>
  <c r="G15" i="6"/>
  <c r="G16" i="6"/>
  <c r="G17" i="6"/>
  <c r="G18" i="6"/>
  <c r="G19" i="6"/>
  <c r="G20" i="6"/>
  <c r="G21" i="6"/>
  <c r="G22" i="6"/>
  <c r="H62" i="4"/>
  <c r="D78" i="4"/>
  <c r="H78" i="4" s="1"/>
  <c r="D79" i="4"/>
  <c r="H79" i="4" s="1"/>
  <c r="H76" i="4"/>
  <c r="D70" i="4"/>
  <c r="H70" i="4" s="1"/>
  <c r="D71" i="4"/>
  <c r="H71" i="4" s="1"/>
  <c r="D72" i="4"/>
  <c r="H72" i="4" s="1"/>
  <c r="G7" i="6"/>
  <c r="G8" i="6"/>
  <c r="G9" i="6"/>
  <c r="G10" i="6"/>
  <c r="G11" i="6"/>
  <c r="G12" i="6"/>
  <c r="G13" i="6"/>
  <c r="G14" i="6"/>
  <c r="H69" i="4" l="1"/>
  <c r="E16" i="1" s="1"/>
  <c r="D86" i="4"/>
  <c r="D90" i="4"/>
  <c r="D28" i="4"/>
  <c r="H28" i="4" s="1"/>
  <c r="H10" i="4" s="1"/>
  <c r="E6" i="1" s="1"/>
  <c r="D44" i="4"/>
  <c r="H44" i="4" s="1"/>
  <c r="H41" i="4" s="1"/>
  <c r="E8" i="1" s="1"/>
  <c r="D93" i="4"/>
  <c r="D77" i="4"/>
  <c r="H77" i="4" s="1"/>
  <c r="H74" i="4" s="1"/>
  <c r="E18" i="1" s="1"/>
  <c r="H4" i="4"/>
  <c r="H3" i="4" s="1"/>
  <c r="E4" i="1" s="1"/>
  <c r="E2" i="1" l="1"/>
  <c r="E10" i="1"/>
  <c r="E35" i="1" s="1"/>
  <c r="H59" i="4"/>
  <c r="G1" i="5"/>
  <c r="E33" i="1" l="1"/>
</calcChain>
</file>

<file path=xl/sharedStrings.xml><?xml version="1.0" encoding="utf-8"?>
<sst xmlns="http://schemas.openxmlformats.org/spreadsheetml/2006/main" count="420" uniqueCount="188">
  <si>
    <t>File Cabinets</t>
  </si>
  <si>
    <t>Laptop with Warranty</t>
  </si>
  <si>
    <t>iPads with Warranty (Apple Care)</t>
  </si>
  <si>
    <t>Storage Cabinets</t>
  </si>
  <si>
    <t>Cell Phone</t>
  </si>
  <si>
    <t>Desks</t>
  </si>
  <si>
    <t>Chairs</t>
  </si>
  <si>
    <t>Patient Medication lock box</t>
  </si>
  <si>
    <t>Narcotics Cabinet</t>
  </si>
  <si>
    <t>security camera</t>
  </si>
  <si>
    <t>printer with warranty</t>
  </si>
  <si>
    <t>Safe for CAM 2038</t>
  </si>
  <si>
    <t>Meetings</t>
  </si>
  <si>
    <t>Trainings</t>
  </si>
  <si>
    <t>License</t>
  </si>
  <si>
    <t>Maintenance</t>
  </si>
  <si>
    <t>Resource Category</t>
  </si>
  <si>
    <t>Annual Totals</t>
  </si>
  <si>
    <t xml:space="preserve">Start Up Costs </t>
  </si>
  <si>
    <t xml:space="preserve">Time Dependent Costs </t>
  </si>
  <si>
    <t>Variable Costs</t>
  </si>
  <si>
    <t xml:space="preserve"> </t>
  </si>
  <si>
    <t>Total Costs during year 1</t>
  </si>
  <si>
    <t>Total Costs during subsequent years</t>
  </si>
  <si>
    <t>Start Up Costs Per Site</t>
  </si>
  <si>
    <t>Unit Cost</t>
  </si>
  <si>
    <t>Quantity</t>
  </si>
  <si>
    <t>Total Costs</t>
  </si>
  <si>
    <t>$/hr</t>
  </si>
  <si>
    <t>hrs</t>
  </si>
  <si>
    <t># of employees</t>
  </si>
  <si>
    <t># of months</t>
  </si>
  <si>
    <t>Time Dependent Costs</t>
  </si>
  <si>
    <t># of times</t>
  </si>
  <si>
    <t>Components</t>
  </si>
  <si>
    <t>Digital Thermometer</t>
  </si>
  <si>
    <t>Labor Inputs</t>
  </si>
  <si>
    <t>Annual Salary</t>
  </si>
  <si>
    <t>Rate (see footnotes)</t>
  </si>
  <si>
    <t>Adjusted Annual Salary</t>
  </si>
  <si>
    <t>FTE</t>
  </si>
  <si>
    <t xml:space="preserve">Annual  Cost  </t>
  </si>
  <si>
    <t>Employees</t>
  </si>
  <si>
    <t>Counselor</t>
  </si>
  <si>
    <t>Pharmacist</t>
  </si>
  <si>
    <t>Social Worker</t>
  </si>
  <si>
    <t>Cost/Hour</t>
  </si>
  <si>
    <t>Annual</t>
  </si>
  <si>
    <t>Months</t>
  </si>
  <si>
    <t>$/Hr</t>
  </si>
  <si>
    <t>Patients/Month</t>
  </si>
  <si>
    <t>Hours/patient</t>
  </si>
  <si>
    <t>patients/month</t>
  </si>
  <si>
    <t>Unit Manager</t>
  </si>
  <si>
    <t>Case Manager</t>
  </si>
  <si>
    <t>Unit Secretary</t>
  </si>
  <si>
    <t>Psychologist</t>
  </si>
  <si>
    <t>Facilities Manager</t>
  </si>
  <si>
    <t>Foremen</t>
  </si>
  <si>
    <t>Captain</t>
  </si>
  <si>
    <t>Lieutenants</t>
  </si>
  <si>
    <t>Correctional Officers</t>
  </si>
  <si>
    <t>Vivitrol</t>
  </si>
  <si>
    <t>Multi-Disciplinary meetings</t>
  </si>
  <si>
    <t>Administration Meetings</t>
  </si>
  <si>
    <t>Medical Staff Meetings</t>
  </si>
  <si>
    <t>Vendor &amp; Facility Meetings</t>
  </si>
  <si>
    <t>Therapy/Counseling</t>
  </si>
  <si>
    <t>Vendor</t>
  </si>
  <si>
    <t>DSM-5</t>
  </si>
  <si>
    <t>Medical History</t>
  </si>
  <si>
    <t>Documentation</t>
  </si>
  <si>
    <t>CMP</t>
  </si>
  <si>
    <t>CBC</t>
  </si>
  <si>
    <t>TSH</t>
  </si>
  <si>
    <t>Urinalysis</t>
  </si>
  <si>
    <t>Screening for HIV</t>
  </si>
  <si>
    <t>Hepatitis</t>
  </si>
  <si>
    <t>Pregnancy Test</t>
  </si>
  <si>
    <t>COWS</t>
  </si>
  <si>
    <t>Nurse</t>
  </si>
  <si>
    <t>unit team representative</t>
  </si>
  <si>
    <t>medical provider</t>
  </si>
  <si>
    <t>Urine Drug Testing</t>
  </si>
  <si>
    <t>Drug Monitoring Opiates Screen (codeine, hydrocodone, hydromorphone, morphine, norhydrocodone</t>
  </si>
  <si>
    <t>Drug Monitoring Oxycodone Screen (oxycodone, noroxycodone, oxymorphone)</t>
  </si>
  <si>
    <t>Drug Montiroing Buprenorphine &amp; Naloxone QNt (Buprenorphine, norbuprenorphine)</t>
  </si>
  <si>
    <t>Drug Monitoring Fentanyl w/Conf (Fentanyl, norfentanyl)</t>
  </si>
  <si>
    <t>Drug Monitoring Heroin Metab w/Conf (6-Acetylmorphine</t>
  </si>
  <si>
    <t>Urine Screen should be: Drug Monitoring Buprenorphine &amp; Naloxone QntPanel 8 w/conf (6-acetylmorphine, alcohol, amphetamines, benzodiazepines, buprenorphine, marijuana, cocaine, MDMA, opiates, Oxycodone)</t>
  </si>
  <si>
    <t>Sublocade</t>
  </si>
  <si>
    <t>Initiation Buprenorphine</t>
  </si>
  <si>
    <t>2mg</t>
  </si>
  <si>
    <t>4mg</t>
  </si>
  <si>
    <t>Monitoring</t>
  </si>
  <si>
    <t>300mg</t>
  </si>
  <si>
    <t>Maintenance Phase</t>
  </si>
  <si>
    <t>Initiation Methadone</t>
  </si>
  <si>
    <t>Tritration Phase</t>
  </si>
  <si>
    <t>Weeks 1-2</t>
  </si>
  <si>
    <t>Weeks 3-4</t>
  </si>
  <si>
    <t>Initiation Oral Naltrexone</t>
  </si>
  <si>
    <t>Naltrexone Challenge</t>
  </si>
  <si>
    <t xml:space="preserve">Discharge Planning </t>
  </si>
  <si>
    <t>DEA</t>
  </si>
  <si>
    <t>CARF</t>
  </si>
  <si>
    <t>NCCHC</t>
  </si>
  <si>
    <t>Stabalization Buprenorphine Phase</t>
  </si>
  <si>
    <t>OUD Treatment Director</t>
  </si>
  <si>
    <t>Policy/audit manager</t>
  </si>
  <si>
    <t>Inspection</t>
  </si>
  <si>
    <t>Audits</t>
  </si>
  <si>
    <t>Naltrexone</t>
  </si>
  <si>
    <t>Tests</t>
  </si>
  <si>
    <t>Orientation for Vendors</t>
  </si>
  <si>
    <t>Off-Site by medical transport</t>
  </si>
  <si>
    <t xml:space="preserve">Stigma </t>
  </si>
  <si>
    <t>On-Site Vendors</t>
  </si>
  <si>
    <t>Naloxone</t>
  </si>
  <si>
    <t>Onsite prison Healthcare</t>
  </si>
  <si>
    <t>Narcan</t>
  </si>
  <si>
    <t>Combination of onsite/offsire</t>
  </si>
  <si>
    <t>MOUD education</t>
  </si>
  <si>
    <t>Dispensary</t>
  </si>
  <si>
    <t>Buprenorphine no Naloxone</t>
  </si>
  <si>
    <t>Buprenorphine w/ Naloxone</t>
  </si>
  <si>
    <t>8mg</t>
  </si>
  <si>
    <t>Suboxone (film)</t>
  </si>
  <si>
    <t>10mg</t>
  </si>
  <si>
    <t>20mg</t>
  </si>
  <si>
    <t>110mg</t>
  </si>
  <si>
    <t>Per-Patient</t>
  </si>
  <si>
    <t xml:space="preserve">Hours/patient </t>
  </si>
  <si>
    <t>Dosing</t>
  </si>
  <si>
    <t>Surveillance Cameras</t>
  </si>
  <si>
    <t>ITS Software</t>
  </si>
  <si>
    <t>Computer</t>
  </si>
  <si>
    <t>Computer keyboard/mouse</t>
  </si>
  <si>
    <t>Security Door Access</t>
  </si>
  <si>
    <t>Webcam</t>
  </si>
  <si>
    <t>Speakers</t>
  </si>
  <si>
    <t>Panic Alarms</t>
  </si>
  <si>
    <t>flashlight</t>
  </si>
  <si>
    <t>Supplies_Equipment</t>
  </si>
  <si>
    <t>Medical Record for Confirmation</t>
  </si>
  <si>
    <t>12mg</t>
  </si>
  <si>
    <t>16mg</t>
  </si>
  <si>
    <t>Buprenorphine</t>
  </si>
  <si>
    <t>Methadone</t>
  </si>
  <si>
    <t>30mg</t>
  </si>
  <si>
    <t>35mg</t>
  </si>
  <si>
    <t>40mg</t>
  </si>
  <si>
    <t>45mg</t>
  </si>
  <si>
    <t>50mg</t>
  </si>
  <si>
    <t>55mg</t>
  </si>
  <si>
    <t>60mg</t>
  </si>
  <si>
    <t>65mg</t>
  </si>
  <si>
    <t>70mg</t>
  </si>
  <si>
    <t>75mg</t>
  </si>
  <si>
    <t>80mg</t>
  </si>
  <si>
    <t>85mg</t>
  </si>
  <si>
    <t>90mg</t>
  </si>
  <si>
    <t>95mg</t>
  </si>
  <si>
    <t>100mg</t>
  </si>
  <si>
    <t>105mg</t>
  </si>
  <si>
    <t>115mg</t>
  </si>
  <si>
    <t>120mg</t>
  </si>
  <si>
    <t>24mg</t>
  </si>
  <si>
    <t>380mg</t>
  </si>
  <si>
    <t>2mg/.5 naloxone</t>
  </si>
  <si>
    <t>8mg/2mg naloxone</t>
  </si>
  <si>
    <t>4mg/1mg naloxone</t>
  </si>
  <si>
    <t>12mg/3mg naloxone</t>
  </si>
  <si>
    <t>8mg Sublocade</t>
  </si>
  <si>
    <t>16mg Sublocade</t>
  </si>
  <si>
    <t>24 mg Sublocade</t>
  </si>
  <si>
    <t>128mg Sublocade</t>
  </si>
  <si>
    <t xml:space="preserve">Buprenorphine_Medication </t>
  </si>
  <si>
    <t>Buprenorphine_Dosing</t>
  </si>
  <si>
    <t>Naltrexone_Dosing</t>
  </si>
  <si>
    <t>Methadone_Dosing</t>
  </si>
  <si>
    <t>Screening_Diagnosis</t>
  </si>
  <si>
    <t>Initial_Assessment_for _Maintenance</t>
  </si>
  <si>
    <t xml:space="preserve">Monitoring </t>
  </si>
  <si>
    <t>$/mg</t>
  </si>
  <si>
    <t xml:space="preserve">$/mg </t>
  </si>
  <si>
    <t>Discharge Planning</t>
  </si>
  <si>
    <t>Therapy/Counselor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</si>
</sst>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Wingdings 3"/>
      <family val="1"/>
      <charset val="2"/>
    </font>
    <font>
      <sz val="11"/>
      <color rgb="FF808080"/>
      <name val="Wingdings 3"/>
      <family val="1"/>
      <charset val="2"/>
    </font>
    <font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2" fillId="2" borderId="5" xfId="0" applyFont="1" applyFill="1" applyBorder="1"/>
    <xf numFmtId="6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2" borderId="1" xfId="0" applyFont="1" applyFill="1" applyBorder="1"/>
    <xf numFmtId="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0" borderId="0" xfId="0" applyFo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2" fillId="2" borderId="9" xfId="0" applyFont="1" applyFill="1" applyBorder="1"/>
    <xf numFmtId="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2" fillId="2" borderId="4" xfId="0" applyFont="1" applyFill="1" applyBorder="1" applyAlignment="1">
      <alignment horizontal="center"/>
    </xf>
    <xf numFmtId="6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top"/>
    </xf>
    <xf numFmtId="0" fontId="2" fillId="2" borderId="2" xfId="0" applyFont="1" applyFill="1" applyBorder="1"/>
    <xf numFmtId="0" fontId="7" fillId="2" borderId="9" xfId="0" applyFont="1" applyFill="1" applyBorder="1"/>
    <xf numFmtId="0" fontId="8" fillId="2" borderId="10" xfId="0" applyFont="1" applyFill="1" applyBorder="1" applyAlignment="1">
      <alignment vertical="center"/>
    </xf>
    <xf numFmtId="0" fontId="4" fillId="2" borderId="1" xfId="0" applyFont="1" applyFill="1" applyBorder="1"/>
    <xf numFmtId="0" fontId="2" fillId="2" borderId="12" xfId="0" applyFont="1" applyFill="1" applyBorder="1"/>
    <xf numFmtId="0" fontId="3" fillId="2" borderId="8" xfId="0" applyFont="1" applyFill="1" applyBorder="1" applyAlignment="1">
      <alignment horizontal="left"/>
    </xf>
    <xf numFmtId="0" fontId="9" fillId="0" borderId="0" xfId="0" applyFont="1"/>
    <xf numFmtId="0" fontId="9" fillId="2" borderId="0" xfId="0" applyFont="1" applyFill="1" applyAlignment="1">
      <alignment horizontal="left"/>
    </xf>
    <xf numFmtId="6" fontId="4" fillId="2" borderId="0" xfId="0" applyNumberFormat="1" applyFont="1" applyFill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9" xfId="0" applyFont="1" applyFill="1" applyBorder="1"/>
    <xf numFmtId="0" fontId="2" fillId="0" borderId="0" xfId="0" applyFont="1"/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2" xfId="0" applyFont="1" applyFill="1" applyBorder="1"/>
    <xf numFmtId="6" fontId="3" fillId="2" borderId="9" xfId="0" applyNumberFormat="1" applyFont="1" applyFill="1" applyBorder="1"/>
    <xf numFmtId="0" fontId="10" fillId="0" borderId="0" xfId="0" applyFont="1"/>
    <xf numFmtId="0" fontId="10" fillId="2" borderId="13" xfId="0" applyFont="1" applyFill="1" applyBorder="1"/>
    <xf numFmtId="6" fontId="9" fillId="2" borderId="13" xfId="0" applyNumberFormat="1" applyFont="1" applyFill="1" applyBorder="1" applyAlignment="1">
      <alignment horizontal="right"/>
    </xf>
    <xf numFmtId="6" fontId="2" fillId="2" borderId="13" xfId="0" applyNumberFormat="1" applyFont="1" applyFill="1" applyBorder="1"/>
    <xf numFmtId="6" fontId="2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6" fontId="3" fillId="2" borderId="9" xfId="0" applyNumberFormat="1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2" fillId="0" borderId="7" xfId="0" applyFont="1" applyBorder="1"/>
    <xf numFmtId="0" fontId="2" fillId="0" borderId="2" xfId="0" applyFont="1" applyBorder="1"/>
    <xf numFmtId="0" fontId="9" fillId="2" borderId="8" xfId="0" applyFont="1" applyFill="1" applyBorder="1" applyAlignment="1">
      <alignment horizontal="left"/>
    </xf>
    <xf numFmtId="0" fontId="10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2" borderId="8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Border="1"/>
    <xf numFmtId="0" fontId="10" fillId="0" borderId="8" xfId="0" applyFont="1" applyBorder="1"/>
    <xf numFmtId="0" fontId="4" fillId="0" borderId="6" xfId="0" applyFont="1" applyBorder="1" applyAlignment="1"/>
    <xf numFmtId="0" fontId="4" fillId="0" borderId="12" xfId="0" applyFont="1" applyBorder="1" applyAlignment="1"/>
    <xf numFmtId="164" fontId="0" fillId="0" borderId="0" xfId="1" applyNumberFormat="1" applyFont="1"/>
    <xf numFmtId="0" fontId="2" fillId="2" borderId="1" xfId="0" applyFont="1" applyFill="1" applyBorder="1" applyAlignment="1"/>
    <xf numFmtId="164" fontId="2" fillId="2" borderId="13" xfId="1" applyNumberFormat="1" applyFont="1" applyFill="1" applyBorder="1"/>
    <xf numFmtId="0" fontId="13" fillId="0" borderId="0" xfId="0" applyFont="1"/>
    <xf numFmtId="0" fontId="13" fillId="2" borderId="0" xfId="0" applyFont="1" applyFill="1"/>
    <xf numFmtId="0" fontId="13" fillId="2" borderId="1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12" xfId="0" applyFont="1" applyFill="1" applyBorder="1"/>
    <xf numFmtId="0" fontId="3" fillId="2" borderId="17" xfId="0" applyFont="1" applyFill="1" applyBorder="1"/>
    <xf numFmtId="0" fontId="14" fillId="2" borderId="0" xfId="0" applyFont="1" applyFill="1"/>
    <xf numFmtId="0" fontId="13" fillId="2" borderId="0" xfId="0" applyFont="1" applyFill="1" applyAlignment="1">
      <alignment wrapText="1"/>
    </xf>
    <xf numFmtId="0" fontId="5" fillId="2" borderId="0" xfId="0" applyFont="1" applyFill="1"/>
    <xf numFmtId="0" fontId="5" fillId="2" borderId="8" xfId="0" applyFont="1" applyFill="1" applyBorder="1"/>
    <xf numFmtId="6" fontId="5" fillId="2" borderId="0" xfId="0" applyNumberFormat="1" applyFont="1" applyFill="1"/>
    <xf numFmtId="9" fontId="5" fillId="2" borderId="0" xfId="0" applyNumberFormat="1" applyFont="1" applyFill="1"/>
    <xf numFmtId="0" fontId="13" fillId="2" borderId="2" xfId="0" applyFont="1" applyFill="1" applyBorder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0" fontId="4" fillId="2" borderId="0" xfId="0" applyFont="1" applyFill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/>
    </xf>
    <xf numFmtId="164" fontId="2" fillId="2" borderId="13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4" xfId="0" applyFont="1" applyFill="1" applyBorder="1"/>
    <xf numFmtId="6" fontId="3" fillId="2" borderId="5" xfId="0" applyNumberFormat="1" applyFont="1" applyFill="1" applyBorder="1"/>
    <xf numFmtId="0" fontId="11" fillId="2" borderId="8" xfId="0" applyFont="1" applyFill="1" applyBorder="1"/>
    <xf numFmtId="0" fontId="13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5" fontId="13" fillId="2" borderId="0" xfId="1" applyNumberFormat="1" applyFont="1" applyFill="1" applyAlignment="1">
      <alignment horizontal="center" vertical="center"/>
    </xf>
    <xf numFmtId="6" fontId="9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10" fillId="0" borderId="8" xfId="0" applyFont="1" applyBorder="1"/>
    <xf numFmtId="0" fontId="10" fillId="0" borderId="0" xfId="0" applyFont="1"/>
    <xf numFmtId="0" fontId="2" fillId="0" borderId="0" xfId="0" applyFont="1"/>
    <xf numFmtId="0" fontId="0" fillId="5" borderId="0" xfId="0" applyFill="1"/>
    <xf numFmtId="0" fontId="16" fillId="0" borderId="0" xfId="0" applyFont="1"/>
    <xf numFmtId="0" fontId="9" fillId="0" borderId="13" xfId="0" applyFont="1" applyBorder="1" applyAlignment="1">
      <alignment horizontal="right"/>
    </xf>
    <xf numFmtId="0" fontId="11" fillId="2" borderId="1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3" xfId="1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3" fillId="2" borderId="13" xfId="0" applyFont="1" applyFill="1" applyBorder="1"/>
    <xf numFmtId="6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6" fontId="2" fillId="2" borderId="15" xfId="0" applyNumberFormat="1" applyFont="1" applyFill="1" applyBorder="1"/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3" xfId="1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/>
    <xf numFmtId="0" fontId="0" fillId="0" borderId="0" xfId="0" applyAlignment="1">
      <alignment horizontal="left"/>
    </xf>
    <xf numFmtId="0" fontId="11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0" fontId="0" fillId="3" borderId="0" xfId="0" applyFill="1"/>
    <xf numFmtId="0" fontId="16" fillId="3" borderId="0" xfId="0" applyFont="1" applyFill="1"/>
    <xf numFmtId="0" fontId="2" fillId="0" borderId="1" xfId="0" applyFont="1" applyBorder="1"/>
    <xf numFmtId="0" fontId="0" fillId="3" borderId="8" xfId="0" applyFill="1" applyBorder="1"/>
    <xf numFmtId="0" fontId="9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right"/>
    </xf>
    <xf numFmtId="164" fontId="9" fillId="3" borderId="16" xfId="0" applyNumberFormat="1" applyFont="1" applyFill="1" applyBorder="1" applyAlignment="1">
      <alignment horizontal="right"/>
    </xf>
    <xf numFmtId="0" fontId="2" fillId="0" borderId="0" xfId="0" applyFont="1"/>
    <xf numFmtId="0" fontId="2" fillId="2" borderId="8" xfId="0" applyFont="1" applyFill="1" applyBorder="1"/>
    <xf numFmtId="0" fontId="2" fillId="2" borderId="0" xfId="0" applyFont="1" applyFill="1"/>
    <xf numFmtId="0" fontId="4" fillId="2" borderId="8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0" borderId="0" xfId="0" applyFont="1"/>
    <xf numFmtId="0" fontId="9" fillId="2" borderId="1" xfId="0" applyFont="1" applyFill="1" applyBorder="1" applyAlignment="1">
      <alignment horizontal="left"/>
    </xf>
    <xf numFmtId="165" fontId="15" fillId="2" borderId="0" xfId="1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wrapText="1"/>
    </xf>
    <xf numFmtId="0" fontId="2" fillId="2" borderId="5" xfId="0" applyFont="1" applyFill="1" applyBorder="1" applyAlignment="1">
      <alignment horizontal="right"/>
    </xf>
    <xf numFmtId="6" fontId="2" fillId="2" borderId="4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6" fontId="9" fillId="2" borderId="16" xfId="0" applyNumberFormat="1" applyFont="1" applyFill="1" applyBorder="1" applyAlignment="1">
      <alignment horizontal="right"/>
    </xf>
    <xf numFmtId="6" fontId="2" fillId="2" borderId="16" xfId="0" applyNumberFormat="1" applyFont="1" applyFill="1" applyBorder="1" applyAlignment="1">
      <alignment horizontal="right"/>
    </xf>
    <xf numFmtId="165" fontId="9" fillId="2" borderId="16" xfId="0" applyNumberFormat="1" applyFont="1" applyFill="1" applyBorder="1" applyAlignment="1">
      <alignment horizontal="left"/>
    </xf>
    <xf numFmtId="6" fontId="9" fillId="2" borderId="16" xfId="0" applyNumberFormat="1" applyFont="1" applyFill="1" applyBorder="1" applyAlignment="1">
      <alignment horizontal="left"/>
    </xf>
    <xf numFmtId="0" fontId="13" fillId="4" borderId="0" xfId="0" applyFont="1" applyFill="1"/>
    <xf numFmtId="0" fontId="5" fillId="4" borderId="8" xfId="0" applyFont="1" applyFill="1" applyBorder="1"/>
    <xf numFmtId="6" fontId="5" fillId="4" borderId="0" xfId="0" applyNumberFormat="1" applyFont="1" applyFill="1"/>
    <xf numFmtId="9" fontId="5" fillId="4" borderId="0" xfId="0" applyNumberFormat="1" applyFont="1" applyFill="1"/>
    <xf numFmtId="0" fontId="5" fillId="4" borderId="0" xfId="0" applyFont="1" applyFill="1"/>
    <xf numFmtId="164" fontId="5" fillId="4" borderId="0" xfId="1" applyNumberFormat="1" applyFont="1" applyFill="1"/>
    <xf numFmtId="0" fontId="13" fillId="4" borderId="1" xfId="0" applyFont="1" applyFill="1" applyBorder="1"/>
    <xf numFmtId="0" fontId="13" fillId="4" borderId="10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0" xfId="0" applyFont="1" applyFill="1"/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2" fillId="0" borderId="0" xfId="0" applyFont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2B36-E275-4546-A6A5-CC6480C150E7}">
  <dimension ref="B1:L168"/>
  <sheetViews>
    <sheetView workbookViewId="0">
      <selection activeCell="D36" sqref="D36:E36"/>
    </sheetView>
  </sheetViews>
  <sheetFormatPr defaultRowHeight="15" x14ac:dyDescent="0.25"/>
  <cols>
    <col min="1" max="1" width="4.140625" customWidth="1"/>
    <col min="2" max="2" width="32.42578125" customWidth="1"/>
    <col min="3" max="3" width="15" customWidth="1"/>
    <col min="5" max="5" width="12.7109375" customWidth="1"/>
  </cols>
  <sheetData>
    <row r="1" spans="2:12" ht="21.75" thickBot="1" x14ac:dyDescent="0.4">
      <c r="B1" s="223" t="s">
        <v>16</v>
      </c>
      <c r="C1" s="223"/>
      <c r="D1" s="2"/>
      <c r="E1" s="9" t="s">
        <v>17</v>
      </c>
      <c r="F1" s="224"/>
      <c r="G1" s="224"/>
      <c r="H1" s="224"/>
      <c r="I1" s="6"/>
      <c r="J1" s="6"/>
      <c r="K1" s="6"/>
      <c r="L1" s="6"/>
    </row>
    <row r="2" spans="2:12" ht="21.75" thickBot="1" x14ac:dyDescent="0.4">
      <c r="B2" s="225" t="s">
        <v>18</v>
      </c>
      <c r="C2" s="226"/>
      <c r="D2" s="11"/>
      <c r="E2" s="12">
        <f>SUM(E4:E8)</f>
        <v>168054.35959462312</v>
      </c>
      <c r="F2" s="13"/>
      <c r="G2" s="217"/>
      <c r="H2" s="218"/>
      <c r="I2" s="6"/>
      <c r="J2" s="6"/>
      <c r="K2" s="6"/>
      <c r="L2" s="6"/>
    </row>
    <row r="3" spans="2:12" ht="18.75" x14ac:dyDescent="0.25">
      <c r="B3" s="227"/>
      <c r="C3" s="228"/>
      <c r="D3" s="2"/>
      <c r="E3" s="9"/>
      <c r="F3" s="2"/>
      <c r="G3" s="217"/>
      <c r="H3" s="218"/>
      <c r="I3" s="6"/>
      <c r="J3" s="6"/>
      <c r="K3" s="6"/>
      <c r="L3" s="6"/>
    </row>
    <row r="4" spans="2:12" ht="18.75" x14ac:dyDescent="0.3">
      <c r="B4" s="215" t="str">
        <f>'Detailed Table'!B3</f>
        <v>Supplies_Equipment</v>
      </c>
      <c r="C4" s="216"/>
      <c r="D4" s="18"/>
      <c r="E4" s="19">
        <f>'Detailed Table'!H3</f>
        <v>6634</v>
      </c>
      <c r="F4" s="2"/>
      <c r="G4" s="217"/>
      <c r="H4" s="218"/>
      <c r="I4" s="6"/>
      <c r="J4" s="6"/>
      <c r="K4" s="6"/>
      <c r="L4" s="6"/>
    </row>
    <row r="5" spans="2:12" ht="18.75" x14ac:dyDescent="0.3">
      <c r="B5" s="17"/>
      <c r="C5" s="16"/>
      <c r="D5" s="18"/>
      <c r="E5" s="20"/>
      <c r="F5" s="2"/>
      <c r="G5" s="217"/>
      <c r="H5" s="218"/>
      <c r="I5" s="6"/>
      <c r="J5" s="6"/>
      <c r="K5" s="6"/>
      <c r="L5" s="6"/>
    </row>
    <row r="6" spans="2:12" ht="18.75" x14ac:dyDescent="0.3">
      <c r="B6" s="17" t="str">
        <f>'Detailed Table'!B10</f>
        <v>Meetings</v>
      </c>
      <c r="C6" s="16"/>
      <c r="D6" s="18"/>
      <c r="E6" s="19">
        <f>'Detailed Table'!H10</f>
        <v>152461.55247463999</v>
      </c>
      <c r="F6" s="2"/>
      <c r="G6" s="217"/>
      <c r="H6" s="218"/>
      <c r="I6" s="6"/>
      <c r="J6" s="6"/>
      <c r="K6" s="6"/>
      <c r="L6" s="6"/>
    </row>
    <row r="7" spans="2:12" ht="18.75" x14ac:dyDescent="0.3">
      <c r="B7" s="221"/>
      <c r="C7" s="222"/>
      <c r="D7" s="18"/>
      <c r="E7" s="20"/>
      <c r="F7" s="2"/>
      <c r="G7" s="217"/>
      <c r="H7" s="218"/>
      <c r="I7" s="23"/>
      <c r="J7" s="6"/>
      <c r="K7" s="6"/>
      <c r="L7" s="6"/>
    </row>
    <row r="8" spans="2:12" ht="18.75" x14ac:dyDescent="0.3">
      <c r="B8" s="215" t="str">
        <f>'Detailed Table'!B41</f>
        <v>Trainings</v>
      </c>
      <c r="C8" s="216"/>
      <c r="D8" s="18"/>
      <c r="E8" s="19">
        <f>'Detailed Table'!H41</f>
        <v>8958.8071199831247</v>
      </c>
      <c r="F8" s="2"/>
      <c r="G8" s="217"/>
      <c r="H8" s="218"/>
      <c r="I8" s="6"/>
      <c r="J8" s="6"/>
      <c r="K8" s="6"/>
      <c r="L8" s="6"/>
    </row>
    <row r="9" spans="2:12" ht="19.5" thickBot="1" x14ac:dyDescent="0.35">
      <c r="B9" s="219"/>
      <c r="C9" s="220"/>
      <c r="D9" s="24"/>
      <c r="E9" s="25"/>
      <c r="F9" s="2"/>
      <c r="G9" s="217"/>
      <c r="H9" s="218"/>
      <c r="I9" s="6"/>
      <c r="J9" s="6"/>
      <c r="K9" s="6"/>
      <c r="L9" s="6"/>
    </row>
    <row r="10" spans="2:12" ht="21.75" thickBot="1" x14ac:dyDescent="0.4">
      <c r="B10" s="225" t="s">
        <v>19</v>
      </c>
      <c r="C10" s="226"/>
      <c r="D10" s="26"/>
      <c r="E10" s="27">
        <f>SUM(E11:E19)</f>
        <v>21407.418167174827</v>
      </c>
      <c r="F10" s="13"/>
      <c r="G10" s="217"/>
      <c r="H10" s="218"/>
      <c r="I10" s="6"/>
      <c r="J10" s="6"/>
      <c r="K10" s="6"/>
      <c r="L10" s="6"/>
    </row>
    <row r="11" spans="2:12" ht="18.75" x14ac:dyDescent="0.3">
      <c r="B11" s="17"/>
      <c r="C11" s="3"/>
      <c r="D11" s="28"/>
      <c r="E11" s="20"/>
      <c r="F11" s="2"/>
      <c r="G11" s="217"/>
      <c r="H11" s="218"/>
      <c r="I11" s="6"/>
      <c r="J11" s="6"/>
      <c r="K11" s="6"/>
      <c r="L11" s="6"/>
    </row>
    <row r="12" spans="2:12" ht="18.75" x14ac:dyDescent="0.3">
      <c r="B12" s="17" t="str">
        <f>'Detailed Table'!B61</f>
        <v>License</v>
      </c>
      <c r="C12" s="3"/>
      <c r="D12" s="28"/>
      <c r="E12" s="19">
        <f>'Detailed Table'!H61</f>
        <v>0</v>
      </c>
      <c r="F12" s="2"/>
      <c r="G12" s="217"/>
      <c r="H12" s="218"/>
      <c r="I12" s="6"/>
      <c r="J12" s="6"/>
      <c r="K12" s="6"/>
      <c r="L12" s="6"/>
    </row>
    <row r="13" spans="2:12" ht="18.75" x14ac:dyDescent="0.3">
      <c r="B13" s="180"/>
      <c r="C13" s="179"/>
      <c r="D13" s="28"/>
      <c r="E13" s="19"/>
      <c r="F13" s="2"/>
      <c r="G13" s="178"/>
      <c r="H13" s="179"/>
      <c r="I13" s="177"/>
      <c r="J13" s="177"/>
      <c r="K13" s="177"/>
      <c r="L13" s="177"/>
    </row>
    <row r="14" spans="2:12" ht="18.75" x14ac:dyDescent="0.3">
      <c r="B14" s="180" t="str">
        <f>'Detailed Table'!B65</f>
        <v>Vendor</v>
      </c>
      <c r="C14" s="179"/>
      <c r="D14" s="28"/>
      <c r="E14" s="19">
        <f>Dashboard!E12</f>
        <v>0</v>
      </c>
      <c r="F14" s="2"/>
      <c r="G14" s="178"/>
      <c r="H14" s="179"/>
      <c r="I14" s="177"/>
      <c r="J14" s="177"/>
      <c r="K14" s="177"/>
      <c r="L14" s="177"/>
    </row>
    <row r="15" spans="2:12" ht="18.75" x14ac:dyDescent="0.3">
      <c r="B15" s="180"/>
      <c r="C15" s="179"/>
      <c r="D15" s="28"/>
      <c r="E15" s="19"/>
      <c r="F15" s="2"/>
      <c r="G15" s="178"/>
      <c r="H15" s="179"/>
      <c r="I15" s="177"/>
      <c r="J15" s="177"/>
      <c r="K15" s="177"/>
      <c r="L15" s="177"/>
    </row>
    <row r="16" spans="2:12" ht="18.75" x14ac:dyDescent="0.3">
      <c r="B16" s="180" t="str">
        <f>'Detailed Table'!B69</f>
        <v>Meetings</v>
      </c>
      <c r="C16" s="179"/>
      <c r="D16" s="28"/>
      <c r="E16" s="19">
        <f>'Detailed Table'!H69</f>
        <v>1993.8255767128805</v>
      </c>
      <c r="F16" s="2"/>
      <c r="G16" s="178"/>
      <c r="H16" s="179"/>
      <c r="I16" s="177"/>
      <c r="J16" s="177"/>
      <c r="K16" s="177"/>
      <c r="L16" s="177"/>
    </row>
    <row r="17" spans="2:12" ht="18.75" x14ac:dyDescent="0.3">
      <c r="B17" s="180"/>
      <c r="C17" s="179"/>
      <c r="D17" s="28"/>
      <c r="E17" s="19"/>
      <c r="F17" s="2"/>
      <c r="G17" s="178"/>
      <c r="H17" s="179"/>
      <c r="I17" s="177"/>
      <c r="J17" s="177"/>
      <c r="K17" s="177"/>
      <c r="L17" s="177"/>
    </row>
    <row r="18" spans="2:12" ht="18.75" x14ac:dyDescent="0.3">
      <c r="B18" s="180" t="str">
        <f>'Detailed Table'!B74</f>
        <v>Trainings</v>
      </c>
      <c r="C18" s="179"/>
      <c r="D18" s="28"/>
      <c r="E18" s="19">
        <f>'Detailed Table'!H74</f>
        <v>19413.592590461947</v>
      </c>
      <c r="F18" s="2"/>
      <c r="G18" s="178"/>
      <c r="H18" s="179"/>
      <c r="I18" s="177"/>
      <c r="J18" s="177"/>
      <c r="K18" s="177"/>
      <c r="L18" s="177"/>
    </row>
    <row r="19" spans="2:12" ht="18.75" x14ac:dyDescent="0.3">
      <c r="B19" s="17"/>
      <c r="C19" s="3"/>
      <c r="D19" s="28"/>
      <c r="E19" s="20"/>
      <c r="F19" s="2"/>
      <c r="G19" s="217"/>
      <c r="H19" s="218"/>
      <c r="I19" s="6"/>
      <c r="J19" s="6"/>
      <c r="K19" s="6"/>
      <c r="L19" s="6"/>
    </row>
    <row r="20" spans="2:12" ht="21.75" thickBot="1" x14ac:dyDescent="0.4">
      <c r="B20" s="17"/>
      <c r="C20" s="8"/>
      <c r="D20" s="28"/>
      <c r="E20" s="20"/>
      <c r="F20" s="2"/>
      <c r="G20" s="217"/>
      <c r="H20" s="218"/>
      <c r="I20" s="6"/>
      <c r="J20" s="6"/>
      <c r="K20" s="6"/>
      <c r="L20" s="6"/>
    </row>
    <row r="21" spans="2:12" ht="21.75" thickBot="1" x14ac:dyDescent="0.4">
      <c r="B21" s="10" t="s">
        <v>20</v>
      </c>
      <c r="C21" s="29"/>
      <c r="D21" s="11"/>
      <c r="E21" s="30">
        <f>SUM(E24:E29)</f>
        <v>0</v>
      </c>
      <c r="F21" s="31"/>
      <c r="G21" s="217"/>
      <c r="H21" s="218"/>
      <c r="I21" s="6"/>
      <c r="J21" s="6"/>
      <c r="K21" s="6"/>
      <c r="L21" s="6"/>
    </row>
    <row r="22" spans="2:12" ht="18.75" x14ac:dyDescent="0.3">
      <c r="B22" s="22"/>
      <c r="C22" s="21"/>
      <c r="D22" s="28"/>
      <c r="E22" s="32"/>
      <c r="F22" s="2"/>
      <c r="G22" s="217"/>
      <c r="H22" s="218"/>
      <c r="I22" s="6"/>
      <c r="J22" s="6"/>
      <c r="K22" s="6"/>
      <c r="L22" s="6" t="s">
        <v>21</v>
      </c>
    </row>
    <row r="23" spans="2:12" ht="18.75" x14ac:dyDescent="0.3">
      <c r="B23" s="22"/>
      <c r="C23" s="16"/>
      <c r="D23" s="28"/>
      <c r="E23" s="32"/>
      <c r="F23" s="2"/>
      <c r="G23" s="217"/>
      <c r="H23" s="218"/>
      <c r="I23" s="6"/>
      <c r="J23" s="6"/>
      <c r="K23" s="6"/>
      <c r="L23" s="6"/>
    </row>
    <row r="24" spans="2:12" ht="19.5" thickBot="1" x14ac:dyDescent="0.35">
      <c r="B24" s="17"/>
      <c r="C24" s="21" t="s">
        <v>181</v>
      </c>
      <c r="D24" s="2"/>
      <c r="E24" s="19">
        <f>'Per-Patient'!G3</f>
        <v>0</v>
      </c>
      <c r="F24" s="33"/>
      <c r="G24" s="217"/>
      <c r="H24" s="218"/>
      <c r="I24" s="6"/>
      <c r="J24" s="6"/>
      <c r="K24" s="6"/>
      <c r="L24" s="6"/>
    </row>
    <row r="25" spans="2:12" ht="18.75" x14ac:dyDescent="0.3">
      <c r="B25" s="17"/>
      <c r="C25" s="21" t="s">
        <v>147</v>
      </c>
      <c r="D25" s="2"/>
      <c r="E25" s="19">
        <f>'Per-Patient'!G10</f>
        <v>0</v>
      </c>
      <c r="F25" s="33"/>
      <c r="G25" s="217"/>
      <c r="H25" s="218"/>
      <c r="I25" s="6"/>
      <c r="J25" s="6"/>
      <c r="K25" s="6"/>
      <c r="L25" s="6"/>
    </row>
    <row r="26" spans="2:12" ht="18.75" x14ac:dyDescent="0.3">
      <c r="B26" s="22"/>
      <c r="C26" s="34" t="s">
        <v>148</v>
      </c>
      <c r="D26" s="2"/>
      <c r="E26" s="19">
        <f>'Per-Patient'!G35</f>
        <v>0</v>
      </c>
      <c r="F26" s="33"/>
      <c r="G26" s="217"/>
      <c r="H26" s="218"/>
      <c r="I26" s="6"/>
      <c r="J26" s="6"/>
      <c r="K26" s="6"/>
      <c r="L26" s="6"/>
    </row>
    <row r="27" spans="2:12" ht="18.75" x14ac:dyDescent="0.3">
      <c r="B27" s="17"/>
      <c r="C27" s="16" t="s">
        <v>112</v>
      </c>
      <c r="D27" s="28"/>
      <c r="E27" s="19">
        <f>'Per-Patient'!G44</f>
        <v>0</v>
      </c>
      <c r="F27" s="2"/>
      <c r="G27" s="217"/>
      <c r="H27" s="218"/>
      <c r="I27" s="6"/>
      <c r="J27" s="6"/>
      <c r="K27" s="6"/>
      <c r="L27" s="6"/>
    </row>
    <row r="28" spans="2:12" ht="18.75" x14ac:dyDescent="0.3">
      <c r="B28" s="180"/>
      <c r="C28" s="16" t="s">
        <v>186</v>
      </c>
      <c r="D28" s="28"/>
      <c r="E28" s="19">
        <f>'Per-Patient'!G51</f>
        <v>0</v>
      </c>
      <c r="F28" s="2"/>
      <c r="G28" s="178"/>
      <c r="H28" s="179"/>
      <c r="I28" s="177"/>
      <c r="J28" s="177"/>
      <c r="K28" s="177"/>
      <c r="L28" s="177"/>
    </row>
    <row r="29" spans="2:12" ht="18.75" x14ac:dyDescent="0.3">
      <c r="B29" s="180"/>
      <c r="C29" s="16" t="s">
        <v>187</v>
      </c>
      <c r="D29" s="28"/>
      <c r="E29" s="19">
        <f>'Per-Patient'!G55</f>
        <v>0</v>
      </c>
      <c r="F29" s="2"/>
      <c r="G29" s="178"/>
      <c r="H29" s="179"/>
      <c r="I29" s="177"/>
      <c r="J29" s="177"/>
      <c r="K29" s="177"/>
      <c r="L29" s="177"/>
    </row>
    <row r="30" spans="2:12" ht="18.75" x14ac:dyDescent="0.3">
      <c r="B30" s="180"/>
      <c r="C30" s="16"/>
      <c r="D30" s="28"/>
      <c r="E30" s="19"/>
      <c r="F30" s="2"/>
      <c r="G30" s="178"/>
      <c r="H30" s="179"/>
      <c r="I30" s="177"/>
      <c r="J30" s="177"/>
      <c r="K30" s="177"/>
      <c r="L30" s="177"/>
    </row>
    <row r="31" spans="2:12" ht="19.5" thickBot="1" x14ac:dyDescent="0.35">
      <c r="B31" s="17"/>
      <c r="C31" s="35"/>
      <c r="D31" s="36"/>
      <c r="E31" s="37"/>
      <c r="F31" s="38"/>
      <c r="G31" s="217"/>
      <c r="H31" s="218"/>
      <c r="I31" s="6"/>
      <c r="J31" s="6"/>
      <c r="K31" s="6"/>
      <c r="L31" s="6"/>
    </row>
    <row r="32" spans="2:12" ht="21" x14ac:dyDescent="0.35">
      <c r="B32" s="15"/>
      <c r="C32" s="7"/>
      <c r="D32" s="2"/>
      <c r="E32" s="32"/>
      <c r="F32" s="39"/>
      <c r="G32" s="217"/>
      <c r="H32" s="218"/>
      <c r="I32" s="6"/>
      <c r="J32" s="6"/>
      <c r="K32" s="6"/>
      <c r="L32" s="6"/>
    </row>
    <row r="33" spans="2:12" ht="21" x14ac:dyDescent="0.35">
      <c r="B33" s="40" t="s">
        <v>22</v>
      </c>
      <c r="C33" s="42"/>
      <c r="D33" s="2"/>
      <c r="E33" s="43">
        <f>SUM(E2,E10,E21)</f>
        <v>189461.77776179794</v>
      </c>
      <c r="F33" s="38"/>
      <c r="G33" s="217"/>
      <c r="H33" s="218"/>
      <c r="I33" s="6"/>
      <c r="J33" s="6"/>
      <c r="K33" s="6"/>
      <c r="L33" s="6"/>
    </row>
    <row r="34" spans="2:12" ht="21" x14ac:dyDescent="0.35">
      <c r="B34" s="44"/>
      <c r="C34" s="7"/>
      <c r="D34" s="2"/>
      <c r="E34" s="43"/>
      <c r="F34" s="38"/>
      <c r="G34" s="217"/>
      <c r="H34" s="218"/>
      <c r="I34" s="6"/>
      <c r="J34" s="6"/>
      <c r="K34" s="6"/>
      <c r="L34" s="6"/>
    </row>
    <row r="35" spans="2:12" ht="21.75" thickBot="1" x14ac:dyDescent="0.4">
      <c r="B35" s="45" t="s">
        <v>23</v>
      </c>
      <c r="C35" s="46"/>
      <c r="D35" s="26"/>
      <c r="E35" s="43">
        <f>SUM(E10,E21)</f>
        <v>21407.418167174827</v>
      </c>
      <c r="F35" s="47"/>
      <c r="G35" s="217"/>
      <c r="H35" s="218"/>
      <c r="I35" s="6"/>
      <c r="J35" s="6"/>
      <c r="K35" s="6"/>
      <c r="L35" s="6"/>
    </row>
    <row r="36" spans="2:12" x14ac:dyDescent="0.25">
      <c r="B36" s="3"/>
      <c r="C36" s="6"/>
      <c r="D36" s="229"/>
      <c r="E36" s="229"/>
      <c r="F36" s="224"/>
      <c r="G36" s="224"/>
      <c r="H36" s="224"/>
      <c r="I36" s="6"/>
      <c r="J36" s="6"/>
      <c r="K36" s="6"/>
      <c r="L36" s="6"/>
    </row>
    <row r="37" spans="2:12" x14ac:dyDescent="0.25">
      <c r="B37" s="3"/>
      <c r="C37" s="6"/>
      <c r="D37" s="224"/>
      <c r="E37" s="224"/>
      <c r="F37" s="224"/>
      <c r="G37" s="224"/>
      <c r="H37" s="224"/>
      <c r="I37" s="6"/>
      <c r="J37" s="6"/>
      <c r="K37" s="6"/>
      <c r="L37" s="6"/>
    </row>
    <row r="38" spans="2:12" x14ac:dyDescent="0.25">
      <c r="B38" s="3"/>
      <c r="C38" s="6"/>
      <c r="D38" s="224"/>
      <c r="E38" s="224"/>
      <c r="F38" s="224"/>
      <c r="G38" s="224"/>
      <c r="H38" s="224"/>
      <c r="I38" s="6"/>
      <c r="J38" s="6"/>
      <c r="K38" s="6"/>
      <c r="L38" s="6"/>
    </row>
    <row r="39" spans="2:12" x14ac:dyDescent="0.25">
      <c r="B39" s="3"/>
      <c r="C39" s="6"/>
      <c r="D39" s="224"/>
      <c r="E39" s="224"/>
      <c r="F39" s="224"/>
      <c r="G39" s="224"/>
      <c r="H39" s="224"/>
      <c r="I39" s="6"/>
      <c r="J39" s="6"/>
      <c r="K39" s="6"/>
      <c r="L39" s="6"/>
    </row>
    <row r="40" spans="2:12" x14ac:dyDescent="0.25">
      <c r="B40" s="3"/>
      <c r="C40" s="6"/>
      <c r="D40" s="224"/>
      <c r="E40" s="224"/>
      <c r="F40" s="224"/>
      <c r="G40" s="224"/>
      <c r="H40" s="224"/>
      <c r="I40" s="6"/>
      <c r="J40" s="6"/>
      <c r="K40" s="6"/>
      <c r="L40" s="6"/>
    </row>
    <row r="41" spans="2:12" x14ac:dyDescent="0.25">
      <c r="B41" s="3"/>
      <c r="C41" s="6"/>
      <c r="D41" s="224"/>
      <c r="E41" s="224"/>
      <c r="F41" s="224"/>
      <c r="G41" s="224"/>
      <c r="H41" s="224"/>
      <c r="I41" s="6"/>
      <c r="J41" s="6"/>
      <c r="K41" s="6"/>
      <c r="L41" s="6"/>
    </row>
    <row r="42" spans="2:12" x14ac:dyDescent="0.25">
      <c r="B42" s="3"/>
      <c r="C42" s="6"/>
      <c r="D42" s="224"/>
      <c r="E42" s="224"/>
      <c r="F42" s="224"/>
      <c r="G42" s="224"/>
      <c r="H42" s="224"/>
      <c r="I42" s="6"/>
      <c r="J42" s="6"/>
      <c r="K42" s="6"/>
      <c r="L42" s="6"/>
    </row>
    <row r="43" spans="2:12" x14ac:dyDescent="0.25">
      <c r="B43" s="3"/>
      <c r="C43" s="6"/>
      <c r="D43" s="224"/>
      <c r="E43" s="224"/>
      <c r="F43" s="224"/>
      <c r="G43" s="224"/>
      <c r="H43" s="224"/>
      <c r="I43" s="6"/>
      <c r="J43" s="6"/>
      <c r="K43" s="6"/>
      <c r="L43" s="6"/>
    </row>
    <row r="44" spans="2:12" x14ac:dyDescent="0.25">
      <c r="B44" s="3"/>
      <c r="C44" s="6"/>
      <c r="D44" s="224"/>
      <c r="E44" s="224"/>
      <c r="F44" s="224"/>
      <c r="G44" s="224"/>
      <c r="H44" s="224"/>
      <c r="I44" s="6"/>
      <c r="J44" s="6"/>
      <c r="K44" s="6"/>
      <c r="L44" s="6"/>
    </row>
    <row r="45" spans="2:12" x14ac:dyDescent="0.25">
      <c r="B45" s="3"/>
      <c r="C45" s="6"/>
      <c r="D45" s="224"/>
      <c r="E45" s="224"/>
      <c r="F45" s="224"/>
      <c r="G45" s="224"/>
      <c r="H45" s="224"/>
      <c r="I45" s="6"/>
      <c r="J45" s="6"/>
      <c r="K45" s="6"/>
      <c r="L45" s="6"/>
    </row>
    <row r="46" spans="2:12" x14ac:dyDescent="0.25">
      <c r="B46" s="3"/>
      <c r="C46" s="6"/>
      <c r="D46" s="224"/>
      <c r="E46" s="224"/>
      <c r="F46" s="224"/>
      <c r="G46" s="224"/>
      <c r="H46" s="224"/>
      <c r="I46" s="6"/>
      <c r="J46" s="6"/>
      <c r="K46" s="6"/>
      <c r="L46" s="6"/>
    </row>
    <row r="47" spans="2:12" x14ac:dyDescent="0.25">
      <c r="B47" s="3"/>
      <c r="C47" s="6"/>
      <c r="D47" s="224"/>
      <c r="E47" s="224"/>
      <c r="F47" s="224"/>
      <c r="G47" s="224"/>
      <c r="H47" s="224"/>
      <c r="I47" s="6"/>
      <c r="J47" s="6"/>
      <c r="K47" s="6"/>
      <c r="L47" s="6"/>
    </row>
    <row r="48" spans="2:12" x14ac:dyDescent="0.25">
      <c r="B48" s="3"/>
      <c r="C48" s="6"/>
      <c r="D48" s="224"/>
      <c r="E48" s="224"/>
      <c r="F48" s="224"/>
      <c r="G48" s="224"/>
      <c r="H48" s="224"/>
      <c r="I48" s="6"/>
      <c r="J48" s="6"/>
      <c r="K48" s="6"/>
      <c r="L48" s="6"/>
    </row>
    <row r="49" spans="2:12" x14ac:dyDescent="0.25">
      <c r="B49" s="3"/>
      <c r="C49" s="6"/>
      <c r="D49" s="224"/>
      <c r="E49" s="224"/>
      <c r="F49" s="224"/>
      <c r="G49" s="224"/>
      <c r="H49" s="224"/>
      <c r="I49" s="6"/>
      <c r="J49" s="6"/>
      <c r="K49" s="6"/>
      <c r="L49" s="6"/>
    </row>
    <row r="50" spans="2:12" x14ac:dyDescent="0.25">
      <c r="B50" s="3"/>
      <c r="C50" s="6"/>
      <c r="D50" s="224"/>
      <c r="E50" s="224"/>
      <c r="F50" s="224"/>
      <c r="G50" s="224"/>
      <c r="H50" s="224"/>
      <c r="I50" s="6"/>
      <c r="J50" s="6"/>
      <c r="K50" s="6"/>
      <c r="L50" s="6"/>
    </row>
    <row r="51" spans="2:12" x14ac:dyDescent="0.25">
      <c r="B51" s="3"/>
      <c r="C51" s="6"/>
      <c r="D51" s="224"/>
      <c r="E51" s="224"/>
      <c r="F51" s="224"/>
      <c r="G51" s="224"/>
      <c r="H51" s="224"/>
      <c r="I51" s="6"/>
      <c r="J51" s="6"/>
      <c r="K51" s="6"/>
      <c r="L51" s="6"/>
    </row>
    <row r="52" spans="2:12" x14ac:dyDescent="0.25">
      <c r="B52" s="3"/>
      <c r="C52" s="6"/>
      <c r="D52" s="224"/>
      <c r="E52" s="224"/>
      <c r="F52" s="224"/>
      <c r="G52" s="224"/>
      <c r="H52" s="224"/>
      <c r="I52" s="6"/>
      <c r="J52" s="6"/>
      <c r="K52" s="6"/>
      <c r="L52" s="6"/>
    </row>
    <row r="53" spans="2:12" x14ac:dyDescent="0.25">
      <c r="B53" s="3"/>
      <c r="C53" s="6"/>
      <c r="D53" s="224"/>
      <c r="E53" s="224"/>
      <c r="F53" s="224"/>
      <c r="G53" s="224"/>
      <c r="H53" s="224"/>
      <c r="I53" s="6"/>
      <c r="J53" s="6"/>
      <c r="K53" s="6"/>
      <c r="L53" s="6"/>
    </row>
    <row r="54" spans="2:12" x14ac:dyDescent="0.25">
      <c r="B54" s="3"/>
      <c r="C54" s="6"/>
      <c r="D54" s="224"/>
      <c r="E54" s="224"/>
      <c r="F54" s="224"/>
      <c r="G54" s="224"/>
      <c r="H54" s="224"/>
      <c r="I54" s="6"/>
      <c r="J54" s="6"/>
      <c r="K54" s="6"/>
      <c r="L54" s="6"/>
    </row>
    <row r="55" spans="2:12" x14ac:dyDescent="0.25">
      <c r="B55" s="3"/>
      <c r="C55" s="6"/>
      <c r="D55" s="224"/>
      <c r="E55" s="224"/>
      <c r="F55" s="224"/>
      <c r="G55" s="224"/>
      <c r="H55" s="224"/>
      <c r="I55" s="6"/>
      <c r="J55" s="6"/>
      <c r="K55" s="6"/>
      <c r="L55" s="6"/>
    </row>
    <row r="56" spans="2:12" x14ac:dyDescent="0.25">
      <c r="B56" s="3"/>
      <c r="C56" s="6"/>
      <c r="D56" s="224"/>
      <c r="E56" s="224"/>
      <c r="F56" s="224"/>
      <c r="G56" s="224"/>
      <c r="H56" s="224"/>
      <c r="I56" s="6"/>
      <c r="J56" s="6"/>
      <c r="K56" s="6"/>
      <c r="L56" s="6"/>
    </row>
    <row r="57" spans="2:12" x14ac:dyDescent="0.25">
      <c r="B57" s="3"/>
      <c r="C57" s="6"/>
      <c r="D57" s="224"/>
      <c r="E57" s="224"/>
      <c r="F57" s="224"/>
      <c r="G57" s="224"/>
      <c r="H57" s="224"/>
      <c r="I57" s="6"/>
      <c r="J57" s="6"/>
      <c r="K57" s="6"/>
      <c r="L57" s="6"/>
    </row>
    <row r="58" spans="2:12" x14ac:dyDescent="0.25">
      <c r="B58" s="3"/>
      <c r="C58" s="6"/>
      <c r="D58" s="224"/>
      <c r="E58" s="224"/>
      <c r="F58" s="224"/>
      <c r="G58" s="224"/>
      <c r="H58" s="224"/>
      <c r="I58" s="6"/>
      <c r="J58" s="6"/>
      <c r="K58" s="6"/>
      <c r="L58" s="6"/>
    </row>
    <row r="59" spans="2:12" x14ac:dyDescent="0.25">
      <c r="B59" s="3"/>
      <c r="C59" s="6"/>
      <c r="D59" s="224"/>
      <c r="E59" s="224"/>
      <c r="F59" s="224"/>
      <c r="G59" s="224"/>
      <c r="H59" s="224"/>
      <c r="I59" s="6"/>
      <c r="J59" s="6"/>
      <c r="K59" s="6"/>
      <c r="L59" s="6"/>
    </row>
    <row r="60" spans="2:12" x14ac:dyDescent="0.25">
      <c r="B60" s="3"/>
      <c r="C60" s="6"/>
      <c r="D60" s="224"/>
      <c r="E60" s="224"/>
      <c r="F60" s="224"/>
      <c r="G60" s="224"/>
      <c r="H60" s="224"/>
      <c r="I60" s="6"/>
      <c r="J60" s="6"/>
      <c r="K60" s="6"/>
      <c r="L60" s="6"/>
    </row>
    <row r="61" spans="2:12" x14ac:dyDescent="0.25">
      <c r="B61" s="3"/>
      <c r="C61" s="6"/>
      <c r="D61" s="224"/>
      <c r="E61" s="224"/>
      <c r="F61" s="224"/>
      <c r="G61" s="224"/>
      <c r="H61" s="224"/>
      <c r="I61" s="6"/>
      <c r="J61" s="6"/>
      <c r="K61" s="6"/>
      <c r="L61" s="6"/>
    </row>
    <row r="62" spans="2:12" x14ac:dyDescent="0.25">
      <c r="B62" s="3"/>
      <c r="C62" s="6"/>
      <c r="D62" s="224"/>
      <c r="E62" s="224"/>
      <c r="F62" s="224"/>
      <c r="G62" s="224"/>
      <c r="H62" s="224"/>
      <c r="I62" s="6"/>
      <c r="J62" s="6"/>
      <c r="K62" s="6"/>
      <c r="L62" s="6"/>
    </row>
    <row r="63" spans="2:12" x14ac:dyDescent="0.25">
      <c r="B63" s="3"/>
      <c r="C63" s="6"/>
      <c r="D63" s="224"/>
      <c r="E63" s="224"/>
      <c r="F63" s="224"/>
      <c r="G63" s="224"/>
      <c r="H63" s="224"/>
      <c r="I63" s="6"/>
      <c r="J63" s="6"/>
      <c r="K63" s="6"/>
      <c r="L63" s="6"/>
    </row>
    <row r="64" spans="2:12" x14ac:dyDescent="0.25">
      <c r="B64" s="3"/>
      <c r="C64" s="6"/>
      <c r="D64" s="224"/>
      <c r="E64" s="224"/>
      <c r="F64" s="224"/>
      <c r="G64" s="224"/>
      <c r="H64" s="224"/>
      <c r="I64" s="6"/>
      <c r="J64" s="6"/>
      <c r="K64" s="6"/>
      <c r="L64" s="6"/>
    </row>
    <row r="65" spans="2:12" x14ac:dyDescent="0.25">
      <c r="B65" s="3"/>
      <c r="C65" s="6"/>
      <c r="D65" s="224"/>
      <c r="E65" s="224"/>
      <c r="F65" s="224"/>
      <c r="G65" s="224"/>
      <c r="H65" s="224"/>
      <c r="I65" s="6"/>
      <c r="J65" s="6"/>
      <c r="K65" s="6"/>
      <c r="L65" s="6"/>
    </row>
    <row r="66" spans="2:12" x14ac:dyDescent="0.25">
      <c r="B66" s="3"/>
      <c r="C66" s="6"/>
      <c r="D66" s="224"/>
      <c r="E66" s="224"/>
      <c r="F66" s="224"/>
      <c r="G66" s="224"/>
      <c r="H66" s="224"/>
      <c r="I66" s="6"/>
      <c r="J66" s="6"/>
      <c r="K66" s="6"/>
      <c r="L66" s="6"/>
    </row>
    <row r="67" spans="2:12" x14ac:dyDescent="0.25">
      <c r="B67" s="3"/>
      <c r="C67" s="6"/>
      <c r="D67" s="224"/>
      <c r="E67" s="224"/>
      <c r="F67" s="224"/>
      <c r="G67" s="224"/>
      <c r="H67" s="224"/>
      <c r="I67" s="6"/>
      <c r="J67" s="6"/>
      <c r="K67" s="6"/>
      <c r="L67" s="6"/>
    </row>
    <row r="68" spans="2:12" x14ac:dyDescent="0.25">
      <c r="B68" s="3"/>
      <c r="C68" s="6"/>
      <c r="D68" s="224"/>
      <c r="E68" s="224"/>
      <c r="F68" s="224"/>
      <c r="G68" s="224"/>
      <c r="H68" s="224"/>
      <c r="I68" s="6"/>
      <c r="J68" s="6"/>
      <c r="K68" s="6"/>
      <c r="L68" s="6"/>
    </row>
    <row r="69" spans="2:12" x14ac:dyDescent="0.25">
      <c r="B69" s="3"/>
      <c r="C69" s="6"/>
      <c r="D69" s="224"/>
      <c r="E69" s="224"/>
      <c r="F69" s="224"/>
      <c r="G69" s="224"/>
      <c r="H69" s="224"/>
      <c r="I69" s="6"/>
      <c r="J69" s="6"/>
      <c r="K69" s="6"/>
      <c r="L69" s="6"/>
    </row>
    <row r="70" spans="2:12" x14ac:dyDescent="0.25">
      <c r="B70" s="3"/>
      <c r="C70" s="6"/>
      <c r="D70" s="224"/>
      <c r="E70" s="224"/>
      <c r="F70" s="224"/>
      <c r="G70" s="224"/>
      <c r="H70" s="224"/>
      <c r="I70" s="6"/>
      <c r="J70" s="6"/>
      <c r="K70" s="6"/>
      <c r="L70" s="6"/>
    </row>
    <row r="71" spans="2:12" x14ac:dyDescent="0.25">
      <c r="B71" s="3"/>
      <c r="C71" s="6"/>
      <c r="D71" s="224"/>
      <c r="E71" s="224"/>
      <c r="F71" s="224"/>
      <c r="G71" s="224"/>
      <c r="H71" s="224"/>
      <c r="I71" s="6"/>
      <c r="J71" s="6"/>
      <c r="K71" s="6"/>
      <c r="L71" s="6"/>
    </row>
    <row r="72" spans="2:12" x14ac:dyDescent="0.25">
      <c r="B72" s="3"/>
      <c r="C72" s="6"/>
      <c r="D72" s="224"/>
      <c r="E72" s="224"/>
      <c r="F72" s="224"/>
      <c r="G72" s="224"/>
      <c r="H72" s="224"/>
      <c r="I72" s="6"/>
      <c r="J72" s="6"/>
      <c r="K72" s="6"/>
      <c r="L72" s="6"/>
    </row>
    <row r="73" spans="2:12" x14ac:dyDescent="0.25">
      <c r="B73" s="3"/>
      <c r="C73" s="6"/>
      <c r="D73" s="224"/>
      <c r="E73" s="224"/>
      <c r="F73" s="224"/>
      <c r="G73" s="224"/>
      <c r="H73" s="224"/>
      <c r="I73" s="6"/>
      <c r="J73" s="6"/>
      <c r="K73" s="6"/>
      <c r="L73" s="6"/>
    </row>
    <row r="74" spans="2:12" x14ac:dyDescent="0.25">
      <c r="B74" s="3"/>
      <c r="C74" s="6"/>
      <c r="D74" s="224"/>
      <c r="E74" s="224"/>
      <c r="F74" s="224"/>
      <c r="G74" s="224"/>
      <c r="H74" s="224"/>
      <c r="I74" s="6"/>
      <c r="J74" s="6"/>
      <c r="K74" s="6"/>
      <c r="L74" s="6"/>
    </row>
    <row r="75" spans="2:12" x14ac:dyDescent="0.25">
      <c r="B75" s="3"/>
      <c r="C75" s="6"/>
      <c r="D75" s="224"/>
      <c r="E75" s="224"/>
      <c r="F75" s="224"/>
      <c r="G75" s="224"/>
      <c r="H75" s="224"/>
      <c r="I75" s="6"/>
      <c r="J75" s="6"/>
      <c r="K75" s="6"/>
      <c r="L75" s="6"/>
    </row>
    <row r="76" spans="2:12" x14ac:dyDescent="0.25">
      <c r="B76" s="3"/>
      <c r="C76" s="6"/>
      <c r="D76" s="224"/>
      <c r="E76" s="224"/>
      <c r="F76" s="224"/>
      <c r="G76" s="224"/>
      <c r="H76" s="224"/>
      <c r="I76" s="6"/>
      <c r="J76" s="6"/>
      <c r="K76" s="6"/>
      <c r="L76" s="6"/>
    </row>
    <row r="77" spans="2:12" x14ac:dyDescent="0.25">
      <c r="B77" s="3"/>
      <c r="C77" s="6"/>
      <c r="D77" s="224"/>
      <c r="E77" s="224"/>
      <c r="F77" s="224"/>
      <c r="G77" s="224"/>
      <c r="H77" s="224"/>
      <c r="I77" s="6"/>
      <c r="J77" s="6"/>
      <c r="K77" s="6"/>
      <c r="L77" s="6"/>
    </row>
    <row r="78" spans="2:12" x14ac:dyDescent="0.25">
      <c r="B78" s="3"/>
      <c r="C78" s="6"/>
      <c r="D78" s="224"/>
      <c r="E78" s="224"/>
      <c r="F78" s="224"/>
      <c r="G78" s="224"/>
      <c r="H78" s="224"/>
      <c r="I78" s="6"/>
      <c r="J78" s="6"/>
      <c r="K78" s="6"/>
      <c r="L78" s="6"/>
    </row>
    <row r="79" spans="2:12" x14ac:dyDescent="0.25">
      <c r="B79" s="3"/>
      <c r="C79" s="6"/>
      <c r="D79" s="224"/>
      <c r="E79" s="224"/>
      <c r="F79" s="224"/>
      <c r="G79" s="224"/>
      <c r="H79" s="224"/>
      <c r="I79" s="6"/>
      <c r="J79" s="6"/>
      <c r="K79" s="6"/>
      <c r="L79" s="6"/>
    </row>
    <row r="80" spans="2:12" x14ac:dyDescent="0.25">
      <c r="B80" s="3"/>
      <c r="C80" s="6"/>
      <c r="D80" s="224"/>
      <c r="E80" s="224"/>
      <c r="F80" s="224"/>
      <c r="G80" s="224"/>
      <c r="H80" s="224"/>
      <c r="I80" s="6"/>
      <c r="J80" s="6"/>
      <c r="K80" s="6"/>
      <c r="L80" s="6"/>
    </row>
    <row r="81" spans="2:12" x14ac:dyDescent="0.25">
      <c r="B81" s="3"/>
      <c r="C81" s="6"/>
      <c r="D81" s="224"/>
      <c r="E81" s="224"/>
      <c r="F81" s="224"/>
      <c r="G81" s="224"/>
      <c r="H81" s="224"/>
      <c r="I81" s="6"/>
      <c r="J81" s="6"/>
      <c r="K81" s="6"/>
      <c r="L81" s="6"/>
    </row>
    <row r="82" spans="2:12" x14ac:dyDescent="0.25">
      <c r="B82" s="3"/>
      <c r="C82" s="6"/>
      <c r="D82" s="224"/>
      <c r="E82" s="224"/>
      <c r="F82" s="224"/>
      <c r="G82" s="224"/>
      <c r="H82" s="224"/>
      <c r="I82" s="6"/>
      <c r="J82" s="6"/>
      <c r="K82" s="6"/>
      <c r="L82" s="6"/>
    </row>
    <row r="83" spans="2:12" x14ac:dyDescent="0.25">
      <c r="B83" s="3"/>
      <c r="C83" s="6"/>
      <c r="D83" s="224"/>
      <c r="E83" s="224"/>
      <c r="F83" s="224"/>
      <c r="G83" s="224"/>
      <c r="H83" s="224"/>
      <c r="I83" s="6"/>
      <c r="J83" s="6"/>
      <c r="K83" s="6"/>
      <c r="L83" s="6"/>
    </row>
    <row r="84" spans="2:12" x14ac:dyDescent="0.25">
      <c r="B84" s="3"/>
      <c r="C84" s="6"/>
      <c r="D84" s="224"/>
      <c r="E84" s="224"/>
      <c r="F84" s="224"/>
      <c r="G84" s="224"/>
      <c r="H84" s="224"/>
      <c r="I84" s="6"/>
      <c r="J84" s="6"/>
      <c r="K84" s="6"/>
      <c r="L84" s="6"/>
    </row>
    <row r="85" spans="2:12" x14ac:dyDescent="0.25">
      <c r="B85" s="3"/>
      <c r="C85" s="6"/>
      <c r="D85" s="224"/>
      <c r="E85" s="224"/>
      <c r="F85" s="224"/>
      <c r="G85" s="224"/>
      <c r="H85" s="224"/>
      <c r="I85" s="6"/>
      <c r="J85" s="6"/>
      <c r="K85" s="6"/>
      <c r="L85" s="6"/>
    </row>
    <row r="86" spans="2:12" x14ac:dyDescent="0.25">
      <c r="B86" s="3"/>
      <c r="C86" s="6"/>
      <c r="D86" s="224"/>
      <c r="E86" s="224"/>
      <c r="F86" s="224"/>
      <c r="G86" s="224"/>
      <c r="H86" s="224"/>
      <c r="I86" s="6"/>
      <c r="J86" s="6"/>
      <c r="K86" s="6"/>
      <c r="L86" s="6"/>
    </row>
    <row r="87" spans="2:12" x14ac:dyDescent="0.25">
      <c r="B87" s="3"/>
      <c r="C87" s="6"/>
      <c r="D87" s="224"/>
      <c r="E87" s="224"/>
      <c r="F87" s="224"/>
      <c r="G87" s="224"/>
      <c r="H87" s="224"/>
      <c r="I87" s="6"/>
      <c r="J87" s="6"/>
      <c r="K87" s="6"/>
      <c r="L87" s="6"/>
    </row>
    <row r="88" spans="2:12" x14ac:dyDescent="0.25">
      <c r="B88" s="3"/>
      <c r="C88" s="6"/>
      <c r="D88" s="224"/>
      <c r="E88" s="224"/>
      <c r="F88" s="224"/>
      <c r="G88" s="224"/>
      <c r="H88" s="224"/>
      <c r="I88" s="6"/>
      <c r="J88" s="6"/>
      <c r="K88" s="6"/>
      <c r="L88" s="6"/>
    </row>
    <row r="89" spans="2:12" x14ac:dyDescent="0.25">
      <c r="B89" s="3"/>
      <c r="C89" s="6"/>
      <c r="D89" s="224"/>
      <c r="E89" s="224"/>
      <c r="F89" s="224"/>
      <c r="G89" s="224"/>
      <c r="H89" s="224"/>
      <c r="I89" s="6"/>
      <c r="J89" s="6"/>
      <c r="K89" s="6"/>
      <c r="L89" s="6"/>
    </row>
    <row r="90" spans="2:12" x14ac:dyDescent="0.25">
      <c r="B90" s="3"/>
      <c r="C90" s="6"/>
      <c r="D90" s="224"/>
      <c r="E90" s="224"/>
      <c r="F90" s="224"/>
      <c r="G90" s="224"/>
      <c r="H90" s="224"/>
      <c r="I90" s="6"/>
      <c r="J90" s="6"/>
      <c r="K90" s="6"/>
      <c r="L90" s="6"/>
    </row>
    <row r="91" spans="2:12" x14ac:dyDescent="0.25">
      <c r="B91" s="3"/>
      <c r="C91" s="6"/>
      <c r="D91" s="224"/>
      <c r="E91" s="224"/>
      <c r="F91" s="224"/>
      <c r="G91" s="224"/>
      <c r="H91" s="224"/>
      <c r="I91" s="6"/>
      <c r="J91" s="6"/>
      <c r="K91" s="6"/>
      <c r="L91" s="6"/>
    </row>
    <row r="92" spans="2:12" x14ac:dyDescent="0.25">
      <c r="B92" s="3"/>
      <c r="C92" s="6"/>
      <c r="D92" s="224"/>
      <c r="E92" s="224"/>
      <c r="F92" s="224"/>
      <c r="G92" s="224"/>
      <c r="H92" s="224"/>
      <c r="I92" s="6"/>
      <c r="J92" s="6"/>
      <c r="K92" s="6"/>
      <c r="L92" s="6"/>
    </row>
    <row r="93" spans="2:12" x14ac:dyDescent="0.25">
      <c r="B93" s="3"/>
      <c r="C93" s="6"/>
      <c r="D93" s="224"/>
      <c r="E93" s="224"/>
      <c r="F93" s="224"/>
      <c r="G93" s="224"/>
      <c r="H93" s="224"/>
      <c r="I93" s="6"/>
      <c r="J93" s="6"/>
      <c r="K93" s="6"/>
      <c r="L93" s="6"/>
    </row>
    <row r="94" spans="2:12" x14ac:dyDescent="0.25">
      <c r="B94" s="3"/>
      <c r="C94" s="6"/>
      <c r="D94" s="224"/>
      <c r="E94" s="224"/>
      <c r="F94" s="224"/>
      <c r="G94" s="224"/>
      <c r="H94" s="224"/>
      <c r="I94" s="6"/>
      <c r="J94" s="6"/>
      <c r="K94" s="6"/>
      <c r="L94" s="6"/>
    </row>
    <row r="95" spans="2:12" x14ac:dyDescent="0.25">
      <c r="B95" s="3"/>
      <c r="C95" s="6"/>
      <c r="D95" s="224"/>
      <c r="E95" s="224"/>
      <c r="F95" s="224"/>
      <c r="G95" s="224"/>
      <c r="H95" s="224"/>
      <c r="I95" s="6"/>
      <c r="J95" s="6"/>
      <c r="K95" s="6"/>
      <c r="L95" s="6"/>
    </row>
    <row r="96" spans="2:12" x14ac:dyDescent="0.25">
      <c r="B96" s="3"/>
      <c r="C96" s="6"/>
      <c r="D96" s="224"/>
      <c r="E96" s="224"/>
      <c r="F96" s="224"/>
      <c r="G96" s="224"/>
      <c r="H96" s="224"/>
      <c r="I96" s="6"/>
      <c r="J96" s="6"/>
      <c r="K96" s="6"/>
      <c r="L96" s="6"/>
    </row>
    <row r="97" spans="2:12" x14ac:dyDescent="0.25">
      <c r="B97" s="3"/>
      <c r="C97" s="6"/>
      <c r="D97" s="224"/>
      <c r="E97" s="224"/>
      <c r="F97" s="224"/>
      <c r="G97" s="224"/>
      <c r="H97" s="224"/>
      <c r="I97" s="6"/>
      <c r="J97" s="6"/>
      <c r="K97" s="6"/>
      <c r="L97" s="6"/>
    </row>
    <row r="98" spans="2:12" x14ac:dyDescent="0.25">
      <c r="B98" s="3"/>
      <c r="C98" s="6"/>
      <c r="D98" s="224"/>
      <c r="E98" s="224"/>
      <c r="F98" s="224"/>
      <c r="G98" s="224"/>
      <c r="H98" s="224"/>
      <c r="I98" s="6"/>
      <c r="J98" s="6"/>
      <c r="K98" s="6"/>
      <c r="L98" s="6"/>
    </row>
    <row r="99" spans="2:12" x14ac:dyDescent="0.25">
      <c r="B99" s="3"/>
      <c r="C99" s="6"/>
      <c r="D99" s="224"/>
      <c r="E99" s="224"/>
      <c r="F99" s="224"/>
      <c r="G99" s="224"/>
      <c r="H99" s="224"/>
      <c r="I99" s="6"/>
      <c r="J99" s="6"/>
      <c r="K99" s="6"/>
      <c r="L99" s="6"/>
    </row>
    <row r="100" spans="2:12" x14ac:dyDescent="0.25">
      <c r="B100" s="3"/>
      <c r="C100" s="6"/>
      <c r="D100" s="224"/>
      <c r="E100" s="224"/>
      <c r="F100" s="224"/>
      <c r="G100" s="224"/>
      <c r="H100" s="224"/>
      <c r="I100" s="6"/>
      <c r="J100" s="6"/>
      <c r="K100" s="6"/>
      <c r="L100" s="6"/>
    </row>
    <row r="101" spans="2:12" x14ac:dyDescent="0.25">
      <c r="B101" s="3"/>
      <c r="C101" s="6"/>
      <c r="D101" s="224"/>
      <c r="E101" s="224"/>
      <c r="F101" s="224"/>
      <c r="G101" s="224"/>
      <c r="H101" s="224"/>
      <c r="I101" s="6"/>
      <c r="J101" s="6"/>
      <c r="K101" s="6"/>
      <c r="L101" s="6"/>
    </row>
    <row r="102" spans="2:12" x14ac:dyDescent="0.25">
      <c r="B102" s="3"/>
      <c r="C102" s="6"/>
      <c r="D102" s="224"/>
      <c r="E102" s="224"/>
      <c r="F102" s="224"/>
      <c r="G102" s="224"/>
      <c r="H102" s="224"/>
      <c r="I102" s="6"/>
      <c r="J102" s="6"/>
      <c r="K102" s="6"/>
      <c r="L102" s="6"/>
    </row>
    <row r="103" spans="2:12" x14ac:dyDescent="0.25">
      <c r="B103" s="3"/>
      <c r="C103" s="6"/>
      <c r="D103" s="224"/>
      <c r="E103" s="224"/>
      <c r="F103" s="224"/>
      <c r="G103" s="224"/>
      <c r="H103" s="224"/>
      <c r="I103" s="6"/>
      <c r="J103" s="6"/>
      <c r="K103" s="6"/>
      <c r="L103" s="6"/>
    </row>
    <row r="104" spans="2:12" x14ac:dyDescent="0.25">
      <c r="B104" s="3"/>
      <c r="C104" s="6"/>
      <c r="D104" s="224"/>
      <c r="E104" s="224"/>
      <c r="F104" s="224"/>
      <c r="G104" s="224"/>
      <c r="H104" s="224"/>
      <c r="I104" s="6"/>
      <c r="J104" s="6"/>
      <c r="K104" s="6"/>
      <c r="L104" s="6"/>
    </row>
    <row r="105" spans="2:12" x14ac:dyDescent="0.25">
      <c r="B105" s="3"/>
      <c r="C105" s="6"/>
      <c r="D105" s="224"/>
      <c r="E105" s="224"/>
      <c r="F105" s="224"/>
      <c r="G105" s="224"/>
      <c r="H105" s="224"/>
      <c r="I105" s="6"/>
      <c r="J105" s="6"/>
      <c r="K105" s="6"/>
      <c r="L105" s="6"/>
    </row>
    <row r="106" spans="2:12" x14ac:dyDescent="0.25">
      <c r="B106" s="3"/>
      <c r="C106" s="6"/>
      <c r="D106" s="224"/>
      <c r="E106" s="224"/>
      <c r="F106" s="224"/>
      <c r="G106" s="224"/>
      <c r="H106" s="224"/>
      <c r="I106" s="6"/>
      <c r="J106" s="6"/>
      <c r="K106" s="6"/>
      <c r="L106" s="6"/>
    </row>
    <row r="107" spans="2:12" x14ac:dyDescent="0.25">
      <c r="B107" s="3"/>
      <c r="C107" s="6"/>
      <c r="D107" s="224"/>
      <c r="E107" s="224"/>
      <c r="F107" s="224"/>
      <c r="G107" s="224"/>
      <c r="H107" s="224"/>
      <c r="I107" s="6"/>
      <c r="J107" s="6"/>
      <c r="K107" s="6"/>
      <c r="L107" s="6"/>
    </row>
    <row r="108" spans="2:12" x14ac:dyDescent="0.25">
      <c r="B108" s="3"/>
      <c r="C108" s="6"/>
      <c r="D108" s="224"/>
      <c r="E108" s="224"/>
      <c r="F108" s="224"/>
      <c r="G108" s="224"/>
      <c r="H108" s="224"/>
      <c r="I108" s="6"/>
      <c r="J108" s="6"/>
      <c r="K108" s="6"/>
      <c r="L108" s="6"/>
    </row>
    <row r="109" spans="2:12" x14ac:dyDescent="0.25">
      <c r="B109" s="3"/>
      <c r="C109" s="6"/>
      <c r="D109" s="224"/>
      <c r="E109" s="224"/>
      <c r="F109" s="224"/>
      <c r="G109" s="224"/>
      <c r="H109" s="224"/>
      <c r="I109" s="6"/>
      <c r="J109" s="6"/>
      <c r="K109" s="6"/>
      <c r="L109" s="6"/>
    </row>
    <row r="110" spans="2:12" x14ac:dyDescent="0.25">
      <c r="B110" s="3"/>
      <c r="C110" s="6"/>
      <c r="D110" s="224"/>
      <c r="E110" s="224"/>
      <c r="F110" s="224"/>
      <c r="G110" s="224"/>
      <c r="H110" s="224"/>
      <c r="I110" s="6"/>
      <c r="J110" s="6"/>
      <c r="K110" s="6"/>
      <c r="L110" s="6"/>
    </row>
    <row r="111" spans="2:12" x14ac:dyDescent="0.25">
      <c r="B111" s="3"/>
      <c r="C111" s="6"/>
      <c r="D111" s="224"/>
      <c r="E111" s="224"/>
      <c r="F111" s="224"/>
      <c r="G111" s="224"/>
      <c r="H111" s="224"/>
      <c r="I111" s="6"/>
      <c r="J111" s="6"/>
      <c r="K111" s="6"/>
      <c r="L111" s="6"/>
    </row>
    <row r="112" spans="2:12" x14ac:dyDescent="0.25">
      <c r="B112" s="3"/>
      <c r="C112" s="6"/>
      <c r="D112" s="224"/>
      <c r="E112" s="224"/>
      <c r="F112" s="224"/>
      <c r="G112" s="224"/>
      <c r="H112" s="224"/>
      <c r="I112" s="6"/>
      <c r="J112" s="6"/>
      <c r="K112" s="6"/>
      <c r="L112" s="6"/>
    </row>
    <row r="113" spans="2:12" x14ac:dyDescent="0.25">
      <c r="B113" s="3"/>
      <c r="C113" s="6"/>
      <c r="D113" s="224"/>
      <c r="E113" s="224"/>
      <c r="F113" s="224"/>
      <c r="G113" s="224"/>
      <c r="H113" s="224"/>
      <c r="I113" s="6"/>
      <c r="J113" s="6"/>
      <c r="K113" s="6"/>
      <c r="L113" s="6"/>
    </row>
    <row r="114" spans="2:12" x14ac:dyDescent="0.25">
      <c r="B114" s="3"/>
      <c r="C114" s="6"/>
      <c r="D114" s="224"/>
      <c r="E114" s="224"/>
      <c r="F114" s="224"/>
      <c r="G114" s="224"/>
      <c r="H114" s="224"/>
      <c r="I114" s="6"/>
      <c r="J114" s="6"/>
      <c r="K114" s="6"/>
      <c r="L114" s="6"/>
    </row>
    <row r="115" spans="2:12" x14ac:dyDescent="0.25">
      <c r="B115" s="3"/>
      <c r="C115" s="6"/>
      <c r="D115" s="224"/>
      <c r="E115" s="224"/>
      <c r="F115" s="224"/>
      <c r="G115" s="224"/>
      <c r="H115" s="224"/>
      <c r="I115" s="6"/>
      <c r="J115" s="6"/>
      <c r="K115" s="6"/>
      <c r="L115" s="6"/>
    </row>
    <row r="116" spans="2:12" x14ac:dyDescent="0.25">
      <c r="B116" s="3"/>
      <c r="C116" s="6"/>
      <c r="D116" s="224"/>
      <c r="E116" s="224"/>
      <c r="F116" s="224"/>
      <c r="G116" s="224"/>
      <c r="H116" s="224"/>
      <c r="I116" s="6"/>
      <c r="J116" s="6"/>
      <c r="K116" s="6"/>
      <c r="L116" s="6"/>
    </row>
    <row r="117" spans="2:12" x14ac:dyDescent="0.25">
      <c r="B117" s="3"/>
      <c r="C117" s="6"/>
      <c r="D117" s="224"/>
      <c r="E117" s="224"/>
      <c r="F117" s="224"/>
      <c r="G117" s="224"/>
      <c r="H117" s="224"/>
      <c r="I117" s="6"/>
      <c r="J117" s="6"/>
      <c r="K117" s="6"/>
      <c r="L117" s="6"/>
    </row>
    <row r="118" spans="2:12" x14ac:dyDescent="0.25">
      <c r="B118" s="3"/>
      <c r="C118" s="6"/>
      <c r="D118" s="224"/>
      <c r="E118" s="224"/>
      <c r="F118" s="224"/>
      <c r="G118" s="224"/>
      <c r="H118" s="224"/>
      <c r="I118" s="6"/>
      <c r="J118" s="6"/>
      <c r="K118" s="6"/>
      <c r="L118" s="6"/>
    </row>
    <row r="119" spans="2:12" x14ac:dyDescent="0.25">
      <c r="B119" s="3"/>
      <c r="C119" s="6"/>
      <c r="D119" s="224"/>
      <c r="E119" s="224"/>
      <c r="F119" s="224"/>
      <c r="G119" s="224"/>
      <c r="H119" s="224"/>
      <c r="I119" s="6"/>
      <c r="J119" s="6"/>
      <c r="K119" s="6"/>
      <c r="L119" s="6"/>
    </row>
    <row r="120" spans="2:12" x14ac:dyDescent="0.25">
      <c r="B120" s="3"/>
      <c r="C120" s="6"/>
      <c r="D120" s="224"/>
      <c r="E120" s="224"/>
      <c r="F120" s="224"/>
      <c r="G120" s="224"/>
      <c r="H120" s="224"/>
      <c r="I120" s="6"/>
      <c r="J120" s="6"/>
      <c r="K120" s="6"/>
      <c r="L120" s="6"/>
    </row>
    <row r="121" spans="2:12" x14ac:dyDescent="0.25">
      <c r="B121" s="3"/>
      <c r="C121" s="6"/>
      <c r="D121" s="224"/>
      <c r="E121" s="224"/>
      <c r="F121" s="224"/>
      <c r="G121" s="224"/>
      <c r="H121" s="224"/>
      <c r="I121" s="6"/>
      <c r="J121" s="6"/>
      <c r="K121" s="6"/>
      <c r="L121" s="6"/>
    </row>
    <row r="122" spans="2:12" x14ac:dyDescent="0.25">
      <c r="B122" s="3"/>
      <c r="C122" s="6"/>
      <c r="D122" s="224"/>
      <c r="E122" s="224"/>
      <c r="F122" s="224"/>
      <c r="G122" s="224"/>
      <c r="H122" s="224"/>
      <c r="I122" s="6"/>
      <c r="J122" s="6"/>
      <c r="K122" s="6"/>
      <c r="L122" s="6"/>
    </row>
    <row r="123" spans="2:12" x14ac:dyDescent="0.25">
      <c r="B123" s="3"/>
      <c r="C123" s="6"/>
      <c r="D123" s="224"/>
      <c r="E123" s="224"/>
      <c r="F123" s="224"/>
      <c r="G123" s="224"/>
      <c r="H123" s="224"/>
      <c r="I123" s="6"/>
      <c r="J123" s="6"/>
      <c r="K123" s="6"/>
      <c r="L123" s="6"/>
    </row>
    <row r="124" spans="2:12" x14ac:dyDescent="0.25">
      <c r="B124" s="3"/>
      <c r="C124" s="6"/>
      <c r="D124" s="224"/>
      <c r="E124" s="224"/>
      <c r="F124" s="224"/>
      <c r="G124" s="224"/>
      <c r="H124" s="224"/>
      <c r="I124" s="6"/>
      <c r="J124" s="6"/>
      <c r="K124" s="6"/>
      <c r="L124" s="6"/>
    </row>
    <row r="125" spans="2:12" x14ac:dyDescent="0.25">
      <c r="B125" s="3"/>
      <c r="C125" s="6"/>
      <c r="D125" s="224"/>
      <c r="E125" s="224"/>
      <c r="F125" s="224"/>
      <c r="G125" s="224"/>
      <c r="H125" s="224"/>
      <c r="I125" s="6"/>
      <c r="J125" s="6"/>
      <c r="K125" s="6"/>
      <c r="L125" s="6"/>
    </row>
    <row r="126" spans="2:12" x14ac:dyDescent="0.25">
      <c r="B126" s="3"/>
      <c r="C126" s="6"/>
      <c r="D126" s="224"/>
      <c r="E126" s="224"/>
      <c r="F126" s="224"/>
      <c r="G126" s="224"/>
      <c r="H126" s="224"/>
      <c r="I126" s="6"/>
      <c r="J126" s="6"/>
      <c r="K126" s="6"/>
      <c r="L126" s="6"/>
    </row>
    <row r="127" spans="2:12" x14ac:dyDescent="0.25">
      <c r="B127" s="3"/>
      <c r="C127" s="6"/>
      <c r="D127" s="224"/>
      <c r="E127" s="224"/>
      <c r="F127" s="224"/>
      <c r="G127" s="224"/>
      <c r="H127" s="224"/>
      <c r="I127" s="6"/>
      <c r="J127" s="6"/>
      <c r="K127" s="6"/>
      <c r="L127" s="6"/>
    </row>
    <row r="128" spans="2:12" x14ac:dyDescent="0.25">
      <c r="B128" s="3"/>
      <c r="C128" s="6"/>
      <c r="D128" s="224"/>
      <c r="E128" s="224"/>
      <c r="F128" s="224"/>
      <c r="G128" s="224"/>
      <c r="H128" s="224"/>
      <c r="I128" s="6"/>
      <c r="J128" s="6"/>
      <c r="K128" s="6"/>
      <c r="L128" s="6"/>
    </row>
    <row r="129" spans="2:12" x14ac:dyDescent="0.25">
      <c r="B129" s="3"/>
      <c r="C129" s="6"/>
      <c r="D129" s="224"/>
      <c r="E129" s="224"/>
      <c r="F129" s="224"/>
      <c r="G129" s="224"/>
      <c r="H129" s="224"/>
      <c r="I129" s="6"/>
      <c r="J129" s="6"/>
      <c r="K129" s="6"/>
      <c r="L129" s="6"/>
    </row>
    <row r="130" spans="2:12" x14ac:dyDescent="0.25">
      <c r="B130" s="3"/>
      <c r="C130" s="6"/>
      <c r="D130" s="224"/>
      <c r="E130" s="224"/>
      <c r="F130" s="224"/>
      <c r="G130" s="224"/>
      <c r="H130" s="224"/>
      <c r="I130" s="6"/>
      <c r="J130" s="6"/>
      <c r="K130" s="6"/>
      <c r="L130" s="6"/>
    </row>
    <row r="131" spans="2:12" x14ac:dyDescent="0.25">
      <c r="B131" s="3"/>
      <c r="C131" s="6"/>
      <c r="D131" s="224"/>
      <c r="E131" s="224"/>
      <c r="F131" s="224"/>
      <c r="G131" s="224"/>
      <c r="H131" s="224"/>
      <c r="I131" s="6"/>
      <c r="J131" s="6"/>
      <c r="K131" s="6"/>
      <c r="L131" s="6"/>
    </row>
    <row r="132" spans="2:12" x14ac:dyDescent="0.25">
      <c r="B132" s="3"/>
      <c r="C132" s="6"/>
      <c r="D132" s="224"/>
      <c r="E132" s="224"/>
      <c r="F132" s="224"/>
      <c r="G132" s="224"/>
      <c r="H132" s="224"/>
      <c r="I132" s="6"/>
      <c r="J132" s="6"/>
      <c r="K132" s="6"/>
      <c r="L132" s="6"/>
    </row>
    <row r="133" spans="2:12" x14ac:dyDescent="0.25">
      <c r="B133" s="3"/>
      <c r="C133" s="6"/>
      <c r="D133" s="224"/>
      <c r="E133" s="224"/>
      <c r="F133" s="224"/>
      <c r="G133" s="224"/>
      <c r="H133" s="224"/>
      <c r="I133" s="6"/>
      <c r="J133" s="6"/>
      <c r="K133" s="6"/>
      <c r="L133" s="6"/>
    </row>
    <row r="134" spans="2:12" x14ac:dyDescent="0.25">
      <c r="B134" s="3"/>
      <c r="C134" s="6"/>
      <c r="D134" s="224"/>
      <c r="E134" s="224"/>
      <c r="F134" s="224"/>
      <c r="G134" s="224"/>
      <c r="H134" s="224"/>
      <c r="I134" s="6"/>
      <c r="J134" s="6"/>
      <c r="K134" s="6"/>
      <c r="L134" s="6"/>
    </row>
    <row r="135" spans="2:12" x14ac:dyDescent="0.25">
      <c r="B135" s="3"/>
      <c r="C135" s="6"/>
      <c r="D135" s="224"/>
      <c r="E135" s="224"/>
      <c r="F135" s="224"/>
      <c r="G135" s="224"/>
      <c r="H135" s="224"/>
      <c r="I135" s="6"/>
      <c r="J135" s="6"/>
      <c r="K135" s="6"/>
      <c r="L135" s="6"/>
    </row>
    <row r="136" spans="2:12" x14ac:dyDescent="0.25">
      <c r="B136" s="3"/>
      <c r="C136" s="6"/>
      <c r="D136" s="224"/>
      <c r="E136" s="224"/>
      <c r="F136" s="224"/>
      <c r="G136" s="224"/>
      <c r="H136" s="224"/>
      <c r="I136" s="6"/>
      <c r="J136" s="6"/>
      <c r="K136" s="6"/>
      <c r="L136" s="6"/>
    </row>
    <row r="137" spans="2:12" x14ac:dyDescent="0.25">
      <c r="B137" s="3"/>
      <c r="C137" s="6"/>
      <c r="D137" s="224"/>
      <c r="E137" s="224"/>
      <c r="F137" s="224"/>
      <c r="G137" s="224"/>
      <c r="H137" s="224"/>
      <c r="I137" s="6"/>
      <c r="J137" s="6"/>
      <c r="K137" s="6"/>
      <c r="L137" s="6"/>
    </row>
    <row r="138" spans="2:12" x14ac:dyDescent="0.25">
      <c r="B138" s="3"/>
      <c r="C138" s="6"/>
      <c r="D138" s="224"/>
      <c r="E138" s="224"/>
      <c r="F138" s="224"/>
      <c r="G138" s="224"/>
      <c r="H138" s="224"/>
      <c r="I138" s="6"/>
      <c r="J138" s="6"/>
      <c r="K138" s="6"/>
      <c r="L138" s="6"/>
    </row>
    <row r="139" spans="2:12" x14ac:dyDescent="0.25">
      <c r="B139" s="3"/>
      <c r="C139" s="6"/>
      <c r="D139" s="224"/>
      <c r="E139" s="224"/>
      <c r="F139" s="224"/>
      <c r="G139" s="224"/>
      <c r="H139" s="224"/>
      <c r="I139" s="6"/>
      <c r="J139" s="6"/>
      <c r="K139" s="6"/>
      <c r="L139" s="6"/>
    </row>
    <row r="140" spans="2:12" x14ac:dyDescent="0.25">
      <c r="B140" s="3"/>
      <c r="C140" s="6"/>
      <c r="D140" s="224"/>
      <c r="E140" s="224"/>
      <c r="F140" s="224"/>
      <c r="G140" s="224"/>
      <c r="H140" s="224"/>
      <c r="I140" s="6"/>
      <c r="J140" s="6"/>
      <c r="K140" s="6"/>
      <c r="L140" s="6"/>
    </row>
    <row r="141" spans="2:12" x14ac:dyDescent="0.25">
      <c r="B141" s="3"/>
      <c r="C141" s="6"/>
      <c r="D141" s="224"/>
      <c r="E141" s="224"/>
      <c r="F141" s="224"/>
      <c r="G141" s="224"/>
      <c r="H141" s="224"/>
      <c r="I141" s="6"/>
      <c r="J141" s="6"/>
      <c r="K141" s="6"/>
      <c r="L141" s="6"/>
    </row>
    <row r="142" spans="2:12" x14ac:dyDescent="0.25">
      <c r="B142" s="3"/>
      <c r="C142" s="6"/>
      <c r="D142" s="224"/>
      <c r="E142" s="224"/>
      <c r="F142" s="224"/>
      <c r="G142" s="224"/>
      <c r="H142" s="224"/>
      <c r="I142" s="6"/>
      <c r="J142" s="6"/>
      <c r="K142" s="6"/>
      <c r="L142" s="6"/>
    </row>
    <row r="143" spans="2:12" x14ac:dyDescent="0.25">
      <c r="B143" s="3"/>
      <c r="C143" s="6"/>
      <c r="D143" s="224"/>
      <c r="E143" s="224"/>
      <c r="F143" s="224"/>
      <c r="G143" s="224"/>
      <c r="H143" s="224"/>
      <c r="I143" s="6"/>
      <c r="J143" s="6"/>
      <c r="K143" s="6"/>
      <c r="L143" s="6"/>
    </row>
    <row r="144" spans="2:12" x14ac:dyDescent="0.25">
      <c r="B144" s="3"/>
      <c r="C144" s="6"/>
      <c r="D144" s="224"/>
      <c r="E144" s="224"/>
      <c r="F144" s="224"/>
      <c r="G144" s="224"/>
      <c r="H144" s="224"/>
      <c r="I144" s="6"/>
      <c r="J144" s="6"/>
      <c r="K144" s="6"/>
      <c r="L144" s="6"/>
    </row>
    <row r="145" spans="2:12" x14ac:dyDescent="0.25">
      <c r="B145" s="3"/>
      <c r="C145" s="6"/>
      <c r="D145" s="224"/>
      <c r="E145" s="224"/>
      <c r="F145" s="224"/>
      <c r="G145" s="224"/>
      <c r="H145" s="224"/>
      <c r="I145" s="6"/>
      <c r="J145" s="6"/>
      <c r="K145" s="6"/>
      <c r="L145" s="6"/>
    </row>
    <row r="146" spans="2:12" x14ac:dyDescent="0.25">
      <c r="B146" s="3"/>
      <c r="C146" s="6"/>
      <c r="D146" s="224"/>
      <c r="E146" s="224"/>
      <c r="F146" s="224"/>
      <c r="G146" s="224"/>
      <c r="H146" s="224"/>
      <c r="I146" s="6"/>
      <c r="J146" s="6"/>
      <c r="K146" s="6"/>
      <c r="L146" s="6"/>
    </row>
    <row r="147" spans="2:12" x14ac:dyDescent="0.25">
      <c r="B147" s="3"/>
      <c r="C147" s="6"/>
      <c r="D147" s="224"/>
      <c r="E147" s="224"/>
      <c r="F147" s="224"/>
      <c r="G147" s="224"/>
      <c r="H147" s="224"/>
      <c r="I147" s="6"/>
      <c r="J147" s="6"/>
      <c r="K147" s="6"/>
      <c r="L147" s="6"/>
    </row>
    <row r="148" spans="2:12" x14ac:dyDescent="0.25">
      <c r="B148" s="3"/>
      <c r="C148" s="6"/>
      <c r="D148" s="224"/>
      <c r="E148" s="224"/>
      <c r="F148" s="224"/>
      <c r="G148" s="224"/>
      <c r="H148" s="224"/>
      <c r="I148" s="6"/>
      <c r="J148" s="6"/>
      <c r="K148" s="6"/>
      <c r="L148" s="6"/>
    </row>
    <row r="149" spans="2:12" x14ac:dyDescent="0.25">
      <c r="B149" s="3"/>
      <c r="C149" s="6"/>
      <c r="D149" s="224"/>
      <c r="E149" s="224"/>
      <c r="F149" s="224"/>
      <c r="G149" s="224"/>
      <c r="H149" s="224"/>
      <c r="I149" s="6"/>
      <c r="J149" s="6"/>
      <c r="K149" s="6"/>
      <c r="L149" s="6"/>
    </row>
    <row r="150" spans="2:12" x14ac:dyDescent="0.25">
      <c r="B150" s="3"/>
      <c r="C150" s="6"/>
      <c r="D150" s="224"/>
      <c r="E150" s="224"/>
      <c r="F150" s="224"/>
      <c r="G150" s="224"/>
      <c r="H150" s="224"/>
      <c r="I150" s="6"/>
      <c r="J150" s="6"/>
      <c r="K150" s="6"/>
      <c r="L150" s="6"/>
    </row>
    <row r="151" spans="2:12" x14ac:dyDescent="0.25">
      <c r="B151" s="3"/>
      <c r="C151" s="6"/>
      <c r="D151" s="224"/>
      <c r="E151" s="224"/>
      <c r="F151" s="224"/>
      <c r="G151" s="224"/>
      <c r="H151" s="224"/>
      <c r="I151" s="6"/>
      <c r="J151" s="6"/>
      <c r="K151" s="6"/>
      <c r="L151" s="6"/>
    </row>
    <row r="152" spans="2:12" x14ac:dyDescent="0.25">
      <c r="B152" s="3"/>
      <c r="C152" s="6"/>
      <c r="D152" s="224"/>
      <c r="E152" s="224"/>
      <c r="F152" s="224"/>
      <c r="G152" s="224"/>
      <c r="H152" s="224"/>
      <c r="I152" s="6"/>
      <c r="J152" s="6"/>
      <c r="K152" s="6"/>
      <c r="L152" s="6"/>
    </row>
    <row r="153" spans="2:12" x14ac:dyDescent="0.25">
      <c r="B153" s="3"/>
      <c r="C153" s="6"/>
      <c r="D153" s="224"/>
      <c r="E153" s="224"/>
      <c r="F153" s="224"/>
      <c r="G153" s="224"/>
      <c r="H153" s="224"/>
      <c r="I153" s="6"/>
      <c r="J153" s="6"/>
      <c r="K153" s="6"/>
      <c r="L153" s="6"/>
    </row>
    <row r="154" spans="2:12" x14ac:dyDescent="0.25">
      <c r="B154" s="3"/>
      <c r="C154" s="6"/>
      <c r="D154" s="224"/>
      <c r="E154" s="224"/>
      <c r="F154" s="224"/>
      <c r="G154" s="224"/>
      <c r="H154" s="224"/>
      <c r="I154" s="6"/>
      <c r="J154" s="6"/>
      <c r="K154" s="6"/>
      <c r="L154" s="6"/>
    </row>
    <row r="155" spans="2:12" x14ac:dyDescent="0.25">
      <c r="B155" s="3"/>
      <c r="C155" s="6"/>
      <c r="D155" s="224"/>
      <c r="E155" s="224"/>
      <c r="F155" s="224"/>
      <c r="G155" s="224"/>
      <c r="H155" s="224"/>
      <c r="I155" s="6"/>
      <c r="J155" s="6"/>
      <c r="K155" s="6"/>
      <c r="L155" s="6"/>
    </row>
    <row r="156" spans="2:12" x14ac:dyDescent="0.25">
      <c r="B156" s="3"/>
      <c r="C156" s="6"/>
      <c r="D156" s="224"/>
      <c r="E156" s="224"/>
      <c r="F156" s="224"/>
      <c r="G156" s="224"/>
      <c r="H156" s="224"/>
      <c r="I156" s="6"/>
      <c r="J156" s="6"/>
      <c r="K156" s="6"/>
      <c r="L156" s="6"/>
    </row>
    <row r="157" spans="2:12" x14ac:dyDescent="0.25">
      <c r="B157" s="3"/>
      <c r="C157" s="6"/>
      <c r="D157" s="224"/>
      <c r="E157" s="224"/>
      <c r="F157" s="224"/>
      <c r="G157" s="224"/>
      <c r="H157" s="224"/>
      <c r="I157" s="6"/>
      <c r="J157" s="6"/>
      <c r="K157" s="6"/>
      <c r="L157" s="6"/>
    </row>
    <row r="158" spans="2:12" x14ac:dyDescent="0.25">
      <c r="B158" s="3"/>
      <c r="C158" s="6"/>
      <c r="D158" s="224"/>
      <c r="E158" s="224"/>
      <c r="F158" s="224"/>
      <c r="G158" s="224"/>
      <c r="H158" s="224"/>
      <c r="I158" s="6"/>
      <c r="J158" s="6"/>
      <c r="K158" s="6"/>
      <c r="L158" s="6"/>
    </row>
    <row r="159" spans="2:12" x14ac:dyDescent="0.25">
      <c r="B159" s="3"/>
      <c r="C159" s="6"/>
      <c r="D159" s="224"/>
      <c r="E159" s="224"/>
      <c r="F159" s="224"/>
      <c r="G159" s="224"/>
      <c r="H159" s="224"/>
      <c r="I159" s="6"/>
      <c r="J159" s="6"/>
      <c r="K159" s="6"/>
      <c r="L159" s="6"/>
    </row>
    <row r="160" spans="2:12" x14ac:dyDescent="0.25">
      <c r="B160" s="3"/>
      <c r="C160" s="6"/>
      <c r="D160" s="224"/>
      <c r="E160" s="224"/>
      <c r="F160" s="224"/>
      <c r="G160" s="224"/>
      <c r="H160" s="224"/>
      <c r="I160" s="6"/>
      <c r="J160" s="6"/>
      <c r="K160" s="6"/>
      <c r="L160" s="6"/>
    </row>
    <row r="161" spans="2:12" x14ac:dyDescent="0.25">
      <c r="B161" s="3"/>
      <c r="C161" s="6"/>
      <c r="D161" s="224"/>
      <c r="E161" s="224"/>
      <c r="F161" s="224"/>
      <c r="G161" s="224"/>
      <c r="H161" s="224"/>
      <c r="I161" s="6"/>
      <c r="J161" s="6"/>
      <c r="K161" s="6"/>
      <c r="L161" s="6"/>
    </row>
    <row r="162" spans="2:12" x14ac:dyDescent="0.25">
      <c r="B162" s="3"/>
      <c r="C162" s="6"/>
      <c r="D162" s="224"/>
      <c r="E162" s="224"/>
      <c r="F162" s="224"/>
      <c r="G162" s="224"/>
      <c r="H162" s="224"/>
      <c r="I162" s="6"/>
      <c r="J162" s="6"/>
      <c r="K162" s="6"/>
      <c r="L162" s="6"/>
    </row>
    <row r="163" spans="2:12" x14ac:dyDescent="0.25">
      <c r="B163" s="3"/>
      <c r="C163" s="6"/>
      <c r="D163" s="224"/>
      <c r="E163" s="224"/>
      <c r="F163" s="224"/>
      <c r="G163" s="224"/>
      <c r="H163" s="224"/>
      <c r="I163" s="6"/>
      <c r="J163" s="6"/>
      <c r="K163" s="6"/>
      <c r="L163" s="6"/>
    </row>
    <row r="164" spans="2:12" x14ac:dyDescent="0.25">
      <c r="B164" s="3"/>
      <c r="C164" s="6"/>
      <c r="D164" s="224"/>
      <c r="E164" s="224"/>
      <c r="F164" s="224"/>
      <c r="G164" s="224"/>
      <c r="H164" s="224"/>
      <c r="I164" s="6"/>
      <c r="J164" s="6"/>
      <c r="K164" s="6"/>
      <c r="L164" s="6"/>
    </row>
    <row r="165" spans="2:12" x14ac:dyDescent="0.25">
      <c r="B165" s="3"/>
      <c r="C165" s="6"/>
      <c r="D165" s="224"/>
      <c r="E165" s="224"/>
      <c r="F165" s="224"/>
      <c r="G165" s="224"/>
      <c r="H165" s="224"/>
      <c r="I165" s="6"/>
      <c r="J165" s="6"/>
      <c r="K165" s="6"/>
      <c r="L165" s="6"/>
    </row>
    <row r="166" spans="2:12" x14ac:dyDescent="0.25">
      <c r="B166" s="3"/>
      <c r="C166" s="6"/>
      <c r="D166" s="224"/>
      <c r="E166" s="224"/>
      <c r="F166" s="224"/>
      <c r="G166" s="224"/>
      <c r="H166" s="224"/>
      <c r="I166" s="6"/>
      <c r="J166" s="6"/>
      <c r="K166" s="6"/>
      <c r="L166" s="6"/>
    </row>
    <row r="167" spans="2:12" x14ac:dyDescent="0.25">
      <c r="B167" s="3"/>
      <c r="C167" s="6"/>
      <c r="D167" s="224"/>
      <c r="E167" s="224"/>
      <c r="F167" s="224"/>
      <c r="G167" s="224"/>
      <c r="H167" s="224"/>
      <c r="I167" s="6"/>
      <c r="J167" s="6"/>
      <c r="K167" s="6"/>
      <c r="L167" s="6"/>
    </row>
    <row r="168" spans="2:12" x14ac:dyDescent="0.25">
      <c r="B168" s="3"/>
      <c r="C168" s="6"/>
      <c r="D168" s="224"/>
      <c r="E168" s="224"/>
      <c r="F168" s="224"/>
      <c r="G168" s="224"/>
      <c r="H168" s="224"/>
      <c r="I168" s="6"/>
      <c r="J168" s="6"/>
      <c r="K168" s="6"/>
      <c r="L168" s="6"/>
    </row>
  </sheetData>
  <mergeCells count="300">
    <mergeCell ref="D167:E167"/>
    <mergeCell ref="F167:H167"/>
    <mergeCell ref="D168:E168"/>
    <mergeCell ref="F168:H168"/>
    <mergeCell ref="D165:E165"/>
    <mergeCell ref="F165:H165"/>
    <mergeCell ref="D166:E166"/>
    <mergeCell ref="F166:H166"/>
    <mergeCell ref="D163:E163"/>
    <mergeCell ref="F163:H163"/>
    <mergeCell ref="D164:E164"/>
    <mergeCell ref="F164:H164"/>
    <mergeCell ref="D161:E161"/>
    <mergeCell ref="F161:H161"/>
    <mergeCell ref="D162:E162"/>
    <mergeCell ref="F162:H162"/>
    <mergeCell ref="D159:E159"/>
    <mergeCell ref="F159:H159"/>
    <mergeCell ref="D160:E160"/>
    <mergeCell ref="F160:H160"/>
    <mergeCell ref="D157:E157"/>
    <mergeCell ref="F157:H157"/>
    <mergeCell ref="D158:E158"/>
    <mergeCell ref="F158:H158"/>
    <mergeCell ref="D155:E155"/>
    <mergeCell ref="F155:H155"/>
    <mergeCell ref="D156:E156"/>
    <mergeCell ref="F156:H156"/>
    <mergeCell ref="D153:E153"/>
    <mergeCell ref="F153:H153"/>
    <mergeCell ref="D154:E154"/>
    <mergeCell ref="F154:H154"/>
    <mergeCell ref="D151:E151"/>
    <mergeCell ref="F151:H151"/>
    <mergeCell ref="D152:E152"/>
    <mergeCell ref="F152:H152"/>
    <mergeCell ref="D149:E149"/>
    <mergeCell ref="F149:H149"/>
    <mergeCell ref="D150:E150"/>
    <mergeCell ref="F150:H150"/>
    <mergeCell ref="D147:E147"/>
    <mergeCell ref="F147:H147"/>
    <mergeCell ref="D148:E148"/>
    <mergeCell ref="F148:H148"/>
    <mergeCell ref="D145:E145"/>
    <mergeCell ref="F145:H145"/>
    <mergeCell ref="D146:E146"/>
    <mergeCell ref="F146:H146"/>
    <mergeCell ref="D143:E143"/>
    <mergeCell ref="F143:H143"/>
    <mergeCell ref="D144:E144"/>
    <mergeCell ref="F144:H144"/>
    <mergeCell ref="D141:E141"/>
    <mergeCell ref="F141:H141"/>
    <mergeCell ref="D142:E142"/>
    <mergeCell ref="F142:H142"/>
    <mergeCell ref="D139:E139"/>
    <mergeCell ref="F139:H139"/>
    <mergeCell ref="D140:E140"/>
    <mergeCell ref="F140:H140"/>
    <mergeCell ref="D137:E137"/>
    <mergeCell ref="F137:H137"/>
    <mergeCell ref="D138:E138"/>
    <mergeCell ref="F138:H138"/>
    <mergeCell ref="D135:E135"/>
    <mergeCell ref="F135:H135"/>
    <mergeCell ref="D136:E136"/>
    <mergeCell ref="F136:H136"/>
    <mergeCell ref="D133:E133"/>
    <mergeCell ref="F133:H133"/>
    <mergeCell ref="D134:E134"/>
    <mergeCell ref="F134:H134"/>
    <mergeCell ref="D131:E131"/>
    <mergeCell ref="F131:H131"/>
    <mergeCell ref="D132:E132"/>
    <mergeCell ref="F132:H132"/>
    <mergeCell ref="D129:E129"/>
    <mergeCell ref="F129:H129"/>
    <mergeCell ref="D130:E130"/>
    <mergeCell ref="F130:H130"/>
    <mergeCell ref="D127:E127"/>
    <mergeCell ref="F127:H127"/>
    <mergeCell ref="D128:E128"/>
    <mergeCell ref="F128:H128"/>
    <mergeCell ref="D125:E125"/>
    <mergeCell ref="F125:H125"/>
    <mergeCell ref="D126:E126"/>
    <mergeCell ref="F126:H126"/>
    <mergeCell ref="D123:E123"/>
    <mergeCell ref="F123:H123"/>
    <mergeCell ref="D124:E124"/>
    <mergeCell ref="F124:H124"/>
    <mergeCell ref="D121:E121"/>
    <mergeCell ref="F121:H121"/>
    <mergeCell ref="D122:E122"/>
    <mergeCell ref="F122:H122"/>
    <mergeCell ref="D119:E119"/>
    <mergeCell ref="F119:H119"/>
    <mergeCell ref="D120:E120"/>
    <mergeCell ref="F120:H120"/>
    <mergeCell ref="D117:E117"/>
    <mergeCell ref="F117:H117"/>
    <mergeCell ref="D118:E118"/>
    <mergeCell ref="F118:H118"/>
    <mergeCell ref="D115:E115"/>
    <mergeCell ref="F115:H115"/>
    <mergeCell ref="D116:E116"/>
    <mergeCell ref="F116:H116"/>
    <mergeCell ref="D113:E113"/>
    <mergeCell ref="F113:H113"/>
    <mergeCell ref="D114:E114"/>
    <mergeCell ref="F114:H114"/>
    <mergeCell ref="D111:E111"/>
    <mergeCell ref="F111:H111"/>
    <mergeCell ref="D112:E112"/>
    <mergeCell ref="F112:H112"/>
    <mergeCell ref="D109:E109"/>
    <mergeCell ref="F109:H109"/>
    <mergeCell ref="D110:E110"/>
    <mergeCell ref="F110:H110"/>
    <mergeCell ref="D107:E107"/>
    <mergeCell ref="F107:H107"/>
    <mergeCell ref="D108:E108"/>
    <mergeCell ref="F108:H108"/>
    <mergeCell ref="D105:E105"/>
    <mergeCell ref="F105:H105"/>
    <mergeCell ref="D106:E106"/>
    <mergeCell ref="F106:H106"/>
    <mergeCell ref="D103:E103"/>
    <mergeCell ref="F103:H103"/>
    <mergeCell ref="D104:E104"/>
    <mergeCell ref="F104:H104"/>
    <mergeCell ref="D101:E101"/>
    <mergeCell ref="F101:H101"/>
    <mergeCell ref="D102:E102"/>
    <mergeCell ref="F102:H102"/>
    <mergeCell ref="D99:E99"/>
    <mergeCell ref="F99:H99"/>
    <mergeCell ref="D100:E100"/>
    <mergeCell ref="F100:H100"/>
    <mergeCell ref="D97:E97"/>
    <mergeCell ref="F97:H97"/>
    <mergeCell ref="D98:E98"/>
    <mergeCell ref="F98:H98"/>
    <mergeCell ref="D95:E95"/>
    <mergeCell ref="F95:H95"/>
    <mergeCell ref="D96:E96"/>
    <mergeCell ref="F96:H96"/>
    <mergeCell ref="D93:E93"/>
    <mergeCell ref="F93:H93"/>
    <mergeCell ref="D94:E94"/>
    <mergeCell ref="F94:H94"/>
    <mergeCell ref="D91:E91"/>
    <mergeCell ref="F91:H91"/>
    <mergeCell ref="D92:E92"/>
    <mergeCell ref="F92:H92"/>
    <mergeCell ref="D89:E89"/>
    <mergeCell ref="F89:H89"/>
    <mergeCell ref="D90:E90"/>
    <mergeCell ref="F90:H90"/>
    <mergeCell ref="D87:E87"/>
    <mergeCell ref="F87:H87"/>
    <mergeCell ref="D88:E88"/>
    <mergeCell ref="F88:H88"/>
    <mergeCell ref="D85:E85"/>
    <mergeCell ref="F85:H85"/>
    <mergeCell ref="D86:E86"/>
    <mergeCell ref="F86:H86"/>
    <mergeCell ref="D83:E83"/>
    <mergeCell ref="F83:H83"/>
    <mergeCell ref="D84:E84"/>
    <mergeCell ref="F84:H84"/>
    <mergeCell ref="D81:E81"/>
    <mergeCell ref="F81:H81"/>
    <mergeCell ref="D82:E82"/>
    <mergeCell ref="F82:H82"/>
    <mergeCell ref="D79:E79"/>
    <mergeCell ref="F79:H79"/>
    <mergeCell ref="D80:E80"/>
    <mergeCell ref="F80:H80"/>
    <mergeCell ref="D77:E77"/>
    <mergeCell ref="F77:H77"/>
    <mergeCell ref="D78:E78"/>
    <mergeCell ref="F78:H78"/>
    <mergeCell ref="D75:E75"/>
    <mergeCell ref="F75:H75"/>
    <mergeCell ref="D76:E76"/>
    <mergeCell ref="F76:H76"/>
    <mergeCell ref="D73:E73"/>
    <mergeCell ref="F73:H73"/>
    <mergeCell ref="D74:E74"/>
    <mergeCell ref="F74:H74"/>
    <mergeCell ref="D71:E71"/>
    <mergeCell ref="F71:H71"/>
    <mergeCell ref="D72:E72"/>
    <mergeCell ref="F72:H72"/>
    <mergeCell ref="D69:E69"/>
    <mergeCell ref="F69:H69"/>
    <mergeCell ref="D70:E70"/>
    <mergeCell ref="F70:H70"/>
    <mergeCell ref="D67:E67"/>
    <mergeCell ref="F67:H67"/>
    <mergeCell ref="D68:E68"/>
    <mergeCell ref="F68:H68"/>
    <mergeCell ref="D65:E65"/>
    <mergeCell ref="F65:H65"/>
    <mergeCell ref="D66:E66"/>
    <mergeCell ref="F66:H66"/>
    <mergeCell ref="D63:E63"/>
    <mergeCell ref="F63:H63"/>
    <mergeCell ref="D64:E64"/>
    <mergeCell ref="F64:H64"/>
    <mergeCell ref="D61:E61"/>
    <mergeCell ref="F61:H61"/>
    <mergeCell ref="D62:E62"/>
    <mergeCell ref="F62:H62"/>
    <mergeCell ref="D59:E59"/>
    <mergeCell ref="F59:H59"/>
    <mergeCell ref="D60:E60"/>
    <mergeCell ref="F60:H60"/>
    <mergeCell ref="D57:E57"/>
    <mergeCell ref="F57:H57"/>
    <mergeCell ref="D58:E58"/>
    <mergeCell ref="F58:H58"/>
    <mergeCell ref="D55:E55"/>
    <mergeCell ref="F55:H55"/>
    <mergeCell ref="D56:E56"/>
    <mergeCell ref="F56:H56"/>
    <mergeCell ref="D53:E53"/>
    <mergeCell ref="F53:H53"/>
    <mergeCell ref="D54:E54"/>
    <mergeCell ref="F54:H54"/>
    <mergeCell ref="D51:E51"/>
    <mergeCell ref="F51:H51"/>
    <mergeCell ref="D52:E52"/>
    <mergeCell ref="F52:H52"/>
    <mergeCell ref="D49:E49"/>
    <mergeCell ref="F49:H49"/>
    <mergeCell ref="D50:E50"/>
    <mergeCell ref="F50:H50"/>
    <mergeCell ref="D47:E47"/>
    <mergeCell ref="F47:H47"/>
    <mergeCell ref="D48:E48"/>
    <mergeCell ref="F48:H48"/>
    <mergeCell ref="D45:E45"/>
    <mergeCell ref="F45:H45"/>
    <mergeCell ref="D46:E46"/>
    <mergeCell ref="F46:H46"/>
    <mergeCell ref="D43:E43"/>
    <mergeCell ref="F43:H43"/>
    <mergeCell ref="D44:E44"/>
    <mergeCell ref="F44:H44"/>
    <mergeCell ref="D42:E42"/>
    <mergeCell ref="F42:H42"/>
    <mergeCell ref="D39:E39"/>
    <mergeCell ref="F39:H39"/>
    <mergeCell ref="D40:E40"/>
    <mergeCell ref="F40:H40"/>
    <mergeCell ref="D37:E37"/>
    <mergeCell ref="F37:H37"/>
    <mergeCell ref="D38:E38"/>
    <mergeCell ref="F38:H38"/>
    <mergeCell ref="G35:H35"/>
    <mergeCell ref="D36:E36"/>
    <mergeCell ref="F36:H36"/>
    <mergeCell ref="G25:H25"/>
    <mergeCell ref="G26:H26"/>
    <mergeCell ref="G27:H27"/>
    <mergeCell ref="G31:H31"/>
    <mergeCell ref="G32:H32"/>
    <mergeCell ref="D41:E41"/>
    <mergeCell ref="F41:H41"/>
    <mergeCell ref="G23:H23"/>
    <mergeCell ref="G24:H24"/>
    <mergeCell ref="G11:H11"/>
    <mergeCell ref="G12:H12"/>
    <mergeCell ref="G19:H19"/>
    <mergeCell ref="B10:C10"/>
    <mergeCell ref="G10:H10"/>
    <mergeCell ref="G33:H33"/>
    <mergeCell ref="G34:H34"/>
    <mergeCell ref="B1:C1"/>
    <mergeCell ref="F1:H1"/>
    <mergeCell ref="B2:C2"/>
    <mergeCell ref="G2:H2"/>
    <mergeCell ref="B3:C3"/>
    <mergeCell ref="G3:H3"/>
    <mergeCell ref="G20:H20"/>
    <mergeCell ref="G21:H21"/>
    <mergeCell ref="G22:H22"/>
    <mergeCell ref="B8:C8"/>
    <mergeCell ref="G8:H8"/>
    <mergeCell ref="B9:C9"/>
    <mergeCell ref="G9:H9"/>
    <mergeCell ref="B4:C4"/>
    <mergeCell ref="G4:H4"/>
    <mergeCell ref="G5:H5"/>
    <mergeCell ref="G6:H6"/>
    <mergeCell ref="B7:C7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CFE1-B62E-44E2-9355-D1CF17A8965D}">
  <dimension ref="A1:Y105"/>
  <sheetViews>
    <sheetView tabSelected="1" zoomScale="85" zoomScaleNormal="85" workbookViewId="0">
      <selection activeCell="R19" sqref="R19"/>
    </sheetView>
  </sheetViews>
  <sheetFormatPr defaultRowHeight="15" x14ac:dyDescent="0.25"/>
  <cols>
    <col min="1" max="1" width="4" customWidth="1"/>
    <col min="2" max="2" width="31.28515625" customWidth="1"/>
    <col min="3" max="3" width="26.5703125" customWidth="1"/>
    <col min="4" max="4" width="15.85546875" customWidth="1"/>
    <col min="5" max="5" width="15.140625" customWidth="1"/>
    <col min="6" max="6" width="22.28515625" customWidth="1"/>
    <col min="7" max="7" width="28" customWidth="1"/>
    <col min="8" max="8" width="17.7109375" customWidth="1"/>
  </cols>
  <sheetData>
    <row r="1" spans="1:25" ht="21.75" thickBot="1" x14ac:dyDescent="0.4">
      <c r="A1" s="6"/>
      <c r="B1" s="50" t="s">
        <v>24</v>
      </c>
      <c r="C1" s="51"/>
      <c r="D1" s="51"/>
      <c r="E1" s="51"/>
      <c r="F1" s="51"/>
      <c r="G1" s="51"/>
      <c r="H1" s="5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9.5" thickBot="1" x14ac:dyDescent="0.35">
      <c r="A2" s="6"/>
      <c r="B2" s="82" t="s">
        <v>34</v>
      </c>
      <c r="C2" s="83"/>
      <c r="D2" s="144" t="s">
        <v>25</v>
      </c>
      <c r="E2" s="230" t="s">
        <v>26</v>
      </c>
      <c r="F2" s="231"/>
      <c r="G2" s="232"/>
      <c r="H2" s="143" t="s">
        <v>27</v>
      </c>
      <c r="I2" s="4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thickBot="1" x14ac:dyDescent="0.3">
      <c r="A3" s="6"/>
      <c r="B3" s="78" t="s">
        <v>143</v>
      </c>
      <c r="C3" s="79"/>
      <c r="D3" s="54"/>
      <c r="E3" s="157"/>
      <c r="F3" s="157"/>
      <c r="G3" s="157"/>
      <c r="H3" s="55">
        <f>SUM(H4:H8)</f>
        <v>6634</v>
      </c>
      <c r="I3" s="5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5">
      <c r="A4" s="6"/>
      <c r="B4" s="78"/>
      <c r="C4" s="85" t="s">
        <v>5</v>
      </c>
      <c r="D4" s="86">
        <f>VLOOKUP(C4,Categories!G1:H24,2,FALSE)</f>
        <v>428</v>
      </c>
      <c r="E4" s="111"/>
      <c r="F4" s="60">
        <v>4</v>
      </c>
      <c r="G4" s="60"/>
      <c r="H4" s="57">
        <f>D4*F4</f>
        <v>1712</v>
      </c>
      <c r="I4" s="5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5">
      <c r="A5" s="131"/>
      <c r="B5" s="78"/>
      <c r="C5" s="85" t="s">
        <v>35</v>
      </c>
      <c r="D5" s="86">
        <f>VLOOKUP(C5,Categories!G1:H24,2,FALSE)</f>
        <v>82</v>
      </c>
      <c r="E5" s="111"/>
      <c r="F5" s="60">
        <v>3</v>
      </c>
      <c r="G5" s="60"/>
      <c r="H5" s="57">
        <f>D5*F5</f>
        <v>246</v>
      </c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25" x14ac:dyDescent="0.25">
      <c r="A6" s="131"/>
      <c r="B6" s="78"/>
      <c r="C6" s="85" t="s">
        <v>134</v>
      </c>
      <c r="D6" s="86">
        <f>VLOOKUP(C6,Categories!G1:H24,2,FALSE)</f>
        <v>1340</v>
      </c>
      <c r="E6" s="111"/>
      <c r="F6" s="60">
        <v>3</v>
      </c>
      <c r="G6" s="60"/>
      <c r="H6" s="57">
        <f>D6*F6</f>
        <v>4020</v>
      </c>
      <c r="I6" s="133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1:25" x14ac:dyDescent="0.25">
      <c r="A7" s="131"/>
      <c r="B7" s="78"/>
      <c r="C7" s="85" t="s">
        <v>139</v>
      </c>
      <c r="D7" s="86">
        <f>VLOOKUP(C7,Categories!G1:H24,2,FALSE)</f>
        <v>160</v>
      </c>
      <c r="E7" s="111"/>
      <c r="F7" s="60">
        <v>3</v>
      </c>
      <c r="G7" s="60"/>
      <c r="H7" s="57">
        <f>D7*F7</f>
        <v>480</v>
      </c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1:25" x14ac:dyDescent="0.25">
      <c r="A8" s="131"/>
      <c r="B8" s="78"/>
      <c r="C8" s="85" t="s">
        <v>138</v>
      </c>
      <c r="D8" s="86">
        <f>VLOOKUP(C8,Categories!G1:H24,2,FALSE)</f>
        <v>44</v>
      </c>
      <c r="E8" s="111"/>
      <c r="F8" s="60">
        <v>4</v>
      </c>
      <c r="G8" s="60"/>
      <c r="H8" s="57">
        <f>D8*F8</f>
        <v>176</v>
      </c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1:25" ht="15.75" thickBot="1" x14ac:dyDescent="0.3">
      <c r="A9" s="48"/>
      <c r="B9" s="74"/>
      <c r="C9" s="85"/>
      <c r="D9" s="86"/>
      <c r="E9" s="111"/>
      <c r="F9" s="60"/>
      <c r="G9" s="60"/>
      <c r="H9" s="57"/>
      <c r="I9" s="81"/>
      <c r="J9" s="75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ht="16.5" thickBot="1" x14ac:dyDescent="0.3">
      <c r="A10" s="48"/>
      <c r="B10" s="74" t="s">
        <v>12</v>
      </c>
      <c r="C10" s="1"/>
      <c r="D10" s="141" t="s">
        <v>28</v>
      </c>
      <c r="E10" s="141" t="s">
        <v>29</v>
      </c>
      <c r="F10" s="142" t="s">
        <v>30</v>
      </c>
      <c r="G10" s="142" t="s">
        <v>33</v>
      </c>
      <c r="H10" s="176">
        <f>SUM(H12:H39)</f>
        <v>152461.55247463999</v>
      </c>
      <c r="I10" s="81"/>
      <c r="J10" s="75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x14ac:dyDescent="0.25">
      <c r="A11" s="131"/>
      <c r="B11" s="74" t="s">
        <v>63</v>
      </c>
      <c r="C11" s="1"/>
      <c r="D11" s="152"/>
      <c r="E11" s="152"/>
      <c r="F11" s="153"/>
      <c r="G11" s="153"/>
      <c r="H11" s="166"/>
      <c r="I11" s="132"/>
      <c r="J11" s="133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1:25" x14ac:dyDescent="0.25">
      <c r="A12" s="131"/>
      <c r="B12" s="74"/>
      <c r="C12" s="1" t="s">
        <v>43</v>
      </c>
      <c r="D12" s="154">
        <f>VLOOKUP(C12,Labor!$B$3:$G18,6,FALSE)</f>
        <v>71.913219812460454</v>
      </c>
      <c r="E12" s="152">
        <v>1</v>
      </c>
      <c r="F12" s="153">
        <v>2</v>
      </c>
      <c r="G12" s="153">
        <v>10</v>
      </c>
      <c r="H12" s="165">
        <f>D12*E12*F12*G12</f>
        <v>1438.2643962492091</v>
      </c>
      <c r="I12" s="132"/>
      <c r="J12" s="133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spans="1:25" x14ac:dyDescent="0.25">
      <c r="A13" s="131"/>
      <c r="B13" s="74"/>
      <c r="C13" s="1" t="s">
        <v>108</v>
      </c>
      <c r="D13" s="154">
        <f>VLOOKUP(C13,Labor!$B$3:$G19,6,FALSE)</f>
        <v>72.899192697846559</v>
      </c>
      <c r="E13" s="152">
        <v>1</v>
      </c>
      <c r="F13" s="153">
        <v>1</v>
      </c>
      <c r="G13" s="153">
        <v>10</v>
      </c>
      <c r="H13" s="165">
        <f t="shared" ref="H13:H22" si="0">D13*E13*F13*G13</f>
        <v>728.99192697846559</v>
      </c>
      <c r="I13" s="132"/>
      <c r="J13" s="133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spans="1:25" x14ac:dyDescent="0.25">
      <c r="A14" s="131"/>
      <c r="B14" s="74"/>
      <c r="C14" s="1" t="s">
        <v>58</v>
      </c>
      <c r="D14" s="154">
        <f>VLOOKUP(C14,Labor!$B$3:$G20,6,FALSE)</f>
        <v>33.63611958043299</v>
      </c>
      <c r="E14" s="152">
        <v>1</v>
      </c>
      <c r="F14" s="153">
        <v>1</v>
      </c>
      <c r="G14" s="153">
        <v>10</v>
      </c>
      <c r="H14" s="165">
        <f t="shared" si="0"/>
        <v>336.3611958043299</v>
      </c>
      <c r="I14" s="132"/>
      <c r="J14" s="133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spans="1:25" x14ac:dyDescent="0.25">
      <c r="A15" s="131"/>
      <c r="B15" s="74"/>
      <c r="C15" s="1" t="s">
        <v>45</v>
      </c>
      <c r="D15" s="154">
        <f>VLOOKUP(C15,Labor!$B$3:$G21,6,FALSE)</f>
        <v>36.995963489232778</v>
      </c>
      <c r="E15" s="152">
        <v>1</v>
      </c>
      <c r="F15" s="153">
        <v>3</v>
      </c>
      <c r="G15" s="153">
        <v>10</v>
      </c>
      <c r="H15" s="165">
        <f t="shared" si="0"/>
        <v>1109.8789046769834</v>
      </c>
      <c r="I15" s="132"/>
      <c r="J15" s="133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25" x14ac:dyDescent="0.25">
      <c r="A16" s="131"/>
      <c r="B16" s="74"/>
      <c r="C16" s="1" t="s">
        <v>56</v>
      </c>
      <c r="D16" s="154">
        <f>VLOOKUP(C16,Labor!$B$3:$G22,6,FALSE)</f>
        <v>31.456931101267525</v>
      </c>
      <c r="E16" s="152">
        <v>1</v>
      </c>
      <c r="F16" s="153">
        <v>1</v>
      </c>
      <c r="G16" s="153">
        <v>10</v>
      </c>
      <c r="H16" s="165">
        <f t="shared" si="0"/>
        <v>314.56931101267526</v>
      </c>
      <c r="I16" s="132"/>
      <c r="J16" s="133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spans="1:25" x14ac:dyDescent="0.25">
      <c r="A17" s="131"/>
      <c r="B17" s="74"/>
      <c r="C17" s="1" t="s">
        <v>57</v>
      </c>
      <c r="D17" s="154">
        <f>VLOOKUP(C17,Labor!$B$3:$G23,6,FALSE)</f>
        <v>47.188536692937546</v>
      </c>
      <c r="E17" s="152">
        <v>1</v>
      </c>
      <c r="F17" s="153">
        <v>1</v>
      </c>
      <c r="G17" s="153">
        <v>10</v>
      </c>
      <c r="H17" s="165">
        <f t="shared" si="0"/>
        <v>471.88536692937544</v>
      </c>
      <c r="I17" s="132"/>
      <c r="J17" s="133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5" x14ac:dyDescent="0.25">
      <c r="A18" s="131"/>
      <c r="B18" s="74"/>
      <c r="C18" s="1" t="s">
        <v>82</v>
      </c>
      <c r="D18" s="154">
        <f>VLOOKUP(C18,Labor!$B$3:$G24,6,FALSE)</f>
        <v>165.69368540144586</v>
      </c>
      <c r="E18" s="152">
        <v>1</v>
      </c>
      <c r="F18" s="153">
        <v>1</v>
      </c>
      <c r="G18" s="153">
        <v>10</v>
      </c>
      <c r="H18" s="165">
        <f t="shared" si="0"/>
        <v>1656.9368540144587</v>
      </c>
      <c r="I18" s="132"/>
      <c r="J18" s="133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spans="1:25" x14ac:dyDescent="0.25">
      <c r="A19" s="131"/>
      <c r="B19" s="74"/>
      <c r="C19" s="1" t="s">
        <v>109</v>
      </c>
      <c r="D19" s="154">
        <f>VLOOKUP(C19,Labor!$B$3:$G25,6,FALSE)</f>
        <v>72.899192697846559</v>
      </c>
      <c r="E19" s="152">
        <v>1</v>
      </c>
      <c r="F19" s="153">
        <v>1</v>
      </c>
      <c r="G19" s="153">
        <v>10</v>
      </c>
      <c r="H19" s="165">
        <f t="shared" si="0"/>
        <v>728.99192697846559</v>
      </c>
      <c r="I19" s="132"/>
      <c r="J19" s="133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spans="1:25" x14ac:dyDescent="0.25">
      <c r="A20" s="131"/>
      <c r="B20" s="74"/>
      <c r="C20" s="1" t="s">
        <v>55</v>
      </c>
      <c r="D20" s="154">
        <f>VLOOKUP(C20,Labor!$B$3:$G26,6,FALSE)</f>
        <v>50.246936662256232</v>
      </c>
      <c r="E20" s="152">
        <v>1</v>
      </c>
      <c r="F20" s="153">
        <v>1</v>
      </c>
      <c r="G20" s="153">
        <v>10</v>
      </c>
      <c r="H20" s="165">
        <f t="shared" si="0"/>
        <v>502.46936662256235</v>
      </c>
      <c r="I20" s="132"/>
      <c r="J20" s="133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spans="1:25" x14ac:dyDescent="0.25">
      <c r="A21" s="131"/>
      <c r="B21" s="74"/>
      <c r="C21" s="1" t="s">
        <v>53</v>
      </c>
      <c r="D21" s="154">
        <f>VLOOKUP(C21,Labor!$B$3:$G27,6,FALSE)</f>
        <v>72.899192697846559</v>
      </c>
      <c r="E21" s="152">
        <v>1</v>
      </c>
      <c r="F21" s="153">
        <v>1</v>
      </c>
      <c r="G21" s="153">
        <v>10</v>
      </c>
      <c r="H21" s="165">
        <f t="shared" si="0"/>
        <v>728.99192697846559</v>
      </c>
      <c r="I21" s="132"/>
      <c r="J21" s="133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spans="1:25" x14ac:dyDescent="0.25">
      <c r="A22" s="131"/>
      <c r="B22" s="74"/>
      <c r="C22" s="1" t="s">
        <v>59</v>
      </c>
      <c r="D22" s="154">
        <f>VLOOKUP(C22,Labor!$B$3:$G28,6,FALSE)</f>
        <v>28.50529252718173</v>
      </c>
      <c r="E22" s="152">
        <v>1</v>
      </c>
      <c r="F22" s="153">
        <v>1</v>
      </c>
      <c r="G22" s="153">
        <v>10</v>
      </c>
      <c r="H22" s="165">
        <f t="shared" si="0"/>
        <v>285.05292527181729</v>
      </c>
      <c r="I22" s="132"/>
      <c r="J22" s="133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spans="1:25" ht="15.75" thickBot="1" x14ac:dyDescent="0.3">
      <c r="A23" s="131"/>
      <c r="B23" s="74"/>
      <c r="C23" s="1"/>
      <c r="D23" s="154"/>
      <c r="E23" s="156"/>
      <c r="F23" s="155"/>
      <c r="G23" s="153"/>
      <c r="H23" s="137"/>
      <c r="I23" s="132"/>
      <c r="J23" s="133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spans="1:25" ht="16.5" thickBot="1" x14ac:dyDescent="0.3">
      <c r="A24" s="131"/>
      <c r="B24" s="74" t="s">
        <v>64</v>
      </c>
      <c r="C24" s="1"/>
      <c r="D24" s="141" t="s">
        <v>28</v>
      </c>
      <c r="E24" s="141" t="s">
        <v>29</v>
      </c>
      <c r="F24" s="142" t="s">
        <v>30</v>
      </c>
      <c r="G24" s="142" t="s">
        <v>33</v>
      </c>
      <c r="H24" s="166"/>
      <c r="I24" s="132"/>
      <c r="J24" s="133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spans="1:25" ht="15.75" x14ac:dyDescent="0.25">
      <c r="A25" s="131"/>
      <c r="B25" s="74"/>
      <c r="C25" s="1" t="s">
        <v>55</v>
      </c>
      <c r="D25" s="140">
        <f>VLOOKUP(C25,Labor!$B$3:$G18,6,FALSE)</f>
        <v>50.246936662256232</v>
      </c>
      <c r="E25" s="138">
        <v>3</v>
      </c>
      <c r="F25" s="138">
        <v>1</v>
      </c>
      <c r="G25" s="139">
        <v>10</v>
      </c>
      <c r="H25" s="165">
        <f>D25*E25*F25*G25</f>
        <v>1507.4080998676868</v>
      </c>
      <c r="I25" s="132"/>
      <c r="J25" s="133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spans="1:25" ht="15.75" x14ac:dyDescent="0.25">
      <c r="A26" s="131"/>
      <c r="B26" s="74"/>
      <c r="C26" s="1" t="s">
        <v>60</v>
      </c>
      <c r="D26" s="140">
        <f>VLOOKUP(C26,Labor!$B$3:$G19,6,FALSE)</f>
        <v>32.373823083855875</v>
      </c>
      <c r="E26" s="138">
        <v>3</v>
      </c>
      <c r="F26" s="138">
        <v>3</v>
      </c>
      <c r="G26" s="139">
        <v>10</v>
      </c>
      <c r="H26" s="165">
        <f t="shared" ref="H26:H39" si="1">D26*E26*F26*G26</f>
        <v>2913.6440775470282</v>
      </c>
      <c r="I26" s="132"/>
      <c r="J26" s="133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spans="1:25" ht="15.75" x14ac:dyDescent="0.25">
      <c r="A27" s="131"/>
      <c r="B27" s="74"/>
      <c r="C27" s="1" t="s">
        <v>45</v>
      </c>
      <c r="D27" s="140">
        <f>VLOOKUP(C27,Labor!$B$3:$G20,6,FALSE)</f>
        <v>36.995963489232778</v>
      </c>
      <c r="E27" s="138">
        <v>3</v>
      </c>
      <c r="F27" s="138">
        <v>2</v>
      </c>
      <c r="G27" s="139">
        <v>10</v>
      </c>
      <c r="H27" s="165">
        <f t="shared" si="1"/>
        <v>2219.7578093539669</v>
      </c>
      <c r="I27" s="132"/>
      <c r="J27" s="133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</row>
    <row r="28" spans="1:25" ht="15.75" x14ac:dyDescent="0.25">
      <c r="A28" s="131"/>
      <c r="B28" s="74"/>
      <c r="C28" s="1" t="s">
        <v>61</v>
      </c>
      <c r="D28" s="140">
        <f>VLOOKUP(C28,Labor!$B$3:$G21,6,FALSE)</f>
        <v>40.820533471399258</v>
      </c>
      <c r="E28" s="138">
        <v>3</v>
      </c>
      <c r="F28" s="138">
        <v>2</v>
      </c>
      <c r="G28" s="139">
        <v>10</v>
      </c>
      <c r="H28" s="165">
        <f t="shared" si="1"/>
        <v>2449.2320082839556</v>
      </c>
      <c r="I28" s="132"/>
      <c r="J28" s="133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 spans="1:25" ht="15.75" x14ac:dyDescent="0.25">
      <c r="A29" s="131"/>
      <c r="B29" s="74"/>
      <c r="C29" s="1" t="s">
        <v>53</v>
      </c>
      <c r="D29" s="140">
        <f>VLOOKUP(C29,Labor!$B$3:$G22,6,FALSE)</f>
        <v>72.899192697846559</v>
      </c>
      <c r="E29" s="138">
        <v>3</v>
      </c>
      <c r="F29" s="138">
        <v>2</v>
      </c>
      <c r="G29" s="139">
        <v>10</v>
      </c>
      <c r="H29" s="165">
        <f t="shared" si="1"/>
        <v>4373.9515618707937</v>
      </c>
      <c r="I29" s="132"/>
      <c r="J29" s="133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spans="1:25" ht="15.75" x14ac:dyDescent="0.25">
      <c r="A30" s="131"/>
      <c r="B30" s="74"/>
      <c r="C30" s="1" t="s">
        <v>57</v>
      </c>
      <c r="D30" s="140">
        <f>VLOOKUP(C30,Labor!$B$3:$G23,6,FALSE)</f>
        <v>47.188536692937546</v>
      </c>
      <c r="E30" s="138">
        <v>3</v>
      </c>
      <c r="F30" s="138">
        <v>1</v>
      </c>
      <c r="G30" s="139">
        <v>10</v>
      </c>
      <c r="H30" s="165">
        <f t="shared" si="1"/>
        <v>1415.6561007881264</v>
      </c>
      <c r="I30" s="132"/>
      <c r="J30" s="133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 spans="1:25" ht="15.75" x14ac:dyDescent="0.25">
      <c r="A31" s="131"/>
      <c r="B31" s="74"/>
      <c r="C31" s="1" t="s">
        <v>108</v>
      </c>
      <c r="D31" s="140">
        <f>VLOOKUP(C31,Labor!$B$3:$G24,6,FALSE)</f>
        <v>72.899192697846559</v>
      </c>
      <c r="E31" s="138">
        <v>3</v>
      </c>
      <c r="F31" s="138">
        <v>1</v>
      </c>
      <c r="G31" s="139">
        <v>10</v>
      </c>
      <c r="H31" s="165">
        <f t="shared" si="1"/>
        <v>2186.9757809353969</v>
      </c>
      <c r="I31" s="132"/>
      <c r="J31" s="133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spans="1:25" ht="16.5" thickBot="1" x14ac:dyDescent="0.3">
      <c r="A32" s="171"/>
      <c r="B32" s="169"/>
      <c r="C32" s="2"/>
      <c r="D32" s="140"/>
      <c r="E32" s="58"/>
      <c r="F32" s="111"/>
      <c r="G32" s="4"/>
      <c r="H32" s="165"/>
      <c r="I32" s="80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spans="1:25" ht="16.5" thickBot="1" x14ac:dyDescent="0.3">
      <c r="A33" s="171"/>
      <c r="B33" s="170" t="s">
        <v>66</v>
      </c>
      <c r="C33" s="2"/>
      <c r="D33" s="141" t="s">
        <v>28</v>
      </c>
      <c r="E33" s="141" t="s">
        <v>29</v>
      </c>
      <c r="F33" s="141" t="s">
        <v>30</v>
      </c>
      <c r="G33" s="142" t="s">
        <v>33</v>
      </c>
      <c r="H33" s="165"/>
      <c r="I33" s="80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spans="1:25" ht="15.75" x14ac:dyDescent="0.25">
      <c r="A34" s="171"/>
      <c r="B34" s="169"/>
      <c r="C34" s="2" t="s">
        <v>54</v>
      </c>
      <c r="D34" s="140">
        <f>VLOOKUP(C34,Labor!$B$3:$G18,6,FALSE)</f>
        <v>72.899192697846559</v>
      </c>
      <c r="E34" s="173">
        <v>40</v>
      </c>
      <c r="F34" s="111">
        <v>1</v>
      </c>
      <c r="G34" s="174">
        <v>5</v>
      </c>
      <c r="H34" s="165">
        <f t="shared" si="1"/>
        <v>14579.838539569311</v>
      </c>
      <c r="I34" s="80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spans="1:25" ht="15.75" x14ac:dyDescent="0.25">
      <c r="A35" s="171"/>
      <c r="B35" s="169"/>
      <c r="C35" s="2" t="s">
        <v>53</v>
      </c>
      <c r="D35" s="140">
        <f>VLOOKUP(C35,Labor!$B$3:$G19,6,FALSE)</f>
        <v>72.899192697846559</v>
      </c>
      <c r="E35" s="173">
        <v>40</v>
      </c>
      <c r="F35" s="111">
        <v>3</v>
      </c>
      <c r="G35" s="174">
        <v>5</v>
      </c>
      <c r="H35" s="165">
        <f t="shared" si="1"/>
        <v>43739.515618707941</v>
      </c>
      <c r="I35" s="80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spans="1:25" ht="15.75" x14ac:dyDescent="0.25">
      <c r="A36" s="171"/>
      <c r="B36" s="169"/>
      <c r="C36" s="2" t="s">
        <v>60</v>
      </c>
      <c r="D36" s="140">
        <f>VLOOKUP(C36,Labor!$B$3:$G20,6,FALSE)</f>
        <v>32.373823083855875</v>
      </c>
      <c r="E36" s="173">
        <v>40</v>
      </c>
      <c r="F36" s="111">
        <v>1</v>
      </c>
      <c r="G36" s="174">
        <v>5</v>
      </c>
      <c r="H36" s="165">
        <f t="shared" si="1"/>
        <v>6474.7646167711755</v>
      </c>
      <c r="I36" s="80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spans="1:25" ht="15.75" x14ac:dyDescent="0.25">
      <c r="A37" s="171"/>
      <c r="B37" s="172"/>
      <c r="C37" s="2" t="s">
        <v>108</v>
      </c>
      <c r="D37" s="140">
        <f>VLOOKUP(C37,Labor!$B$3:$G21,6,FALSE)</f>
        <v>72.899192697846559</v>
      </c>
      <c r="E37" s="173">
        <v>40</v>
      </c>
      <c r="F37" s="111">
        <v>1</v>
      </c>
      <c r="G37" s="174">
        <v>5</v>
      </c>
      <c r="H37" s="165">
        <f t="shared" si="1"/>
        <v>14579.838539569311</v>
      </c>
      <c r="I37" s="80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spans="1:25" ht="15.75" x14ac:dyDescent="0.25">
      <c r="A38" s="6"/>
      <c r="B38" s="44"/>
      <c r="C38" s="1" t="s">
        <v>82</v>
      </c>
      <c r="D38" s="140">
        <f>VLOOKUP(C38,Labor!$B$3:$G22,6,FALSE)</f>
        <v>165.69368540144586</v>
      </c>
      <c r="E38" s="173">
        <v>40</v>
      </c>
      <c r="F38" s="111">
        <v>1</v>
      </c>
      <c r="G38" s="174">
        <v>5</v>
      </c>
      <c r="H38" s="165">
        <f t="shared" si="1"/>
        <v>33138.737080289175</v>
      </c>
      <c r="I38" s="5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x14ac:dyDescent="0.25">
      <c r="A39" s="131"/>
      <c r="B39" s="74"/>
      <c r="C39" s="1" t="s">
        <v>109</v>
      </c>
      <c r="D39" s="140">
        <f>VLOOKUP(C39,Labor!$B$3:$G23,6,FALSE)</f>
        <v>72.899192697846559</v>
      </c>
      <c r="E39" s="173">
        <v>40</v>
      </c>
      <c r="F39" s="111">
        <v>1</v>
      </c>
      <c r="G39" s="174">
        <v>5</v>
      </c>
      <c r="H39" s="165">
        <f t="shared" si="1"/>
        <v>14579.838539569311</v>
      </c>
      <c r="I39" s="59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 spans="1:25" ht="16.5" thickBot="1" x14ac:dyDescent="0.3">
      <c r="A40" s="134"/>
      <c r="B40" s="74"/>
      <c r="C40" s="1"/>
      <c r="D40" s="140"/>
      <c r="E40" s="173"/>
      <c r="F40" s="111"/>
      <c r="G40" s="174"/>
      <c r="H40" s="175"/>
      <c r="I40" s="59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ht="16.5" thickBot="1" x14ac:dyDescent="0.3">
      <c r="A41" s="134"/>
      <c r="B41" s="74" t="s">
        <v>13</v>
      </c>
      <c r="C41" s="1"/>
      <c r="D41" s="141" t="s">
        <v>28</v>
      </c>
      <c r="E41" s="141" t="s">
        <v>29</v>
      </c>
      <c r="F41" s="141" t="s">
        <v>30</v>
      </c>
      <c r="G41" s="142" t="s">
        <v>33</v>
      </c>
      <c r="H41" s="176">
        <f>SUM(H42:H52)</f>
        <v>8958.8071199831247</v>
      </c>
      <c r="I41" s="59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spans="1:25" ht="15.75" x14ac:dyDescent="0.25">
      <c r="A42" s="134"/>
      <c r="B42" s="74" t="s">
        <v>116</v>
      </c>
      <c r="C42" s="1"/>
      <c r="D42" s="140"/>
      <c r="E42" s="173"/>
      <c r="F42" s="111"/>
      <c r="G42" s="174"/>
      <c r="H42" s="175"/>
      <c r="I42" s="59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spans="1:25" ht="15.75" x14ac:dyDescent="0.25">
      <c r="A43" s="134"/>
      <c r="B43" s="74"/>
      <c r="C43" s="1" t="s">
        <v>45</v>
      </c>
      <c r="D43" s="140">
        <f>VLOOKUP(C43,Labor!$B$3:$G19,6,FALSE)</f>
        <v>36.995963489232778</v>
      </c>
      <c r="E43" s="173">
        <v>1</v>
      </c>
      <c r="F43" s="111">
        <v>3</v>
      </c>
      <c r="G43" s="174">
        <v>1</v>
      </c>
      <c r="H43" s="175">
        <f>D43*E43*F43*G43</f>
        <v>110.98789046769834</v>
      </c>
      <c r="I43" s="59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spans="1:25" ht="15.75" x14ac:dyDescent="0.25">
      <c r="A44" s="134"/>
      <c r="B44" s="74"/>
      <c r="C44" s="1" t="s">
        <v>61</v>
      </c>
      <c r="D44" s="140">
        <f>VLOOKUP(C44,Labor!$B$3:$G20,6,FALSE)</f>
        <v>40.820533471399258</v>
      </c>
      <c r="E44" s="173">
        <v>1</v>
      </c>
      <c r="F44" s="111">
        <v>11</v>
      </c>
      <c r="G44" s="174">
        <v>1</v>
      </c>
      <c r="H44" s="175">
        <f>D44*E44*F44*G44</f>
        <v>449.02586818539186</v>
      </c>
      <c r="I44" s="59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spans="1:25" ht="15.75" x14ac:dyDescent="0.25">
      <c r="A45" s="134"/>
      <c r="B45" s="74"/>
      <c r="C45" s="1" t="s">
        <v>108</v>
      </c>
      <c r="D45" s="140">
        <f>VLOOKUP(C45,Labor!$B$3:$G21,6,FALSE)</f>
        <v>72.899192697846559</v>
      </c>
      <c r="E45" s="173">
        <v>1</v>
      </c>
      <c r="F45" s="111">
        <v>1</v>
      </c>
      <c r="G45" s="174">
        <v>1</v>
      </c>
      <c r="H45" s="175">
        <f>D45*E45*F45*G45</f>
        <v>72.899192697846559</v>
      </c>
      <c r="I45" s="59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1:25" ht="15.75" x14ac:dyDescent="0.25">
      <c r="A46" s="134"/>
      <c r="B46" s="74"/>
      <c r="C46" s="1" t="s">
        <v>57</v>
      </c>
      <c r="D46" s="140">
        <f>VLOOKUP(C46,Labor!$B$3:$G22,6,FALSE)</f>
        <v>47.188536692937546</v>
      </c>
      <c r="E46" s="173">
        <v>1</v>
      </c>
      <c r="F46" s="111">
        <v>1</v>
      </c>
      <c r="G46" s="174">
        <v>1</v>
      </c>
      <c r="H46" s="175">
        <f>D46*E46*F46*G46</f>
        <v>47.188536692937546</v>
      </c>
      <c r="I46" s="59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spans="1:25" ht="15" customHeight="1" x14ac:dyDescent="0.25">
      <c r="A47" s="134"/>
      <c r="B47" s="74"/>
      <c r="C47" s="1" t="s">
        <v>53</v>
      </c>
      <c r="D47" s="140">
        <f>VLOOKUP(C47,Labor!$B$3:$G23,6,FALSE)</f>
        <v>72.899192697846559</v>
      </c>
      <c r="E47" s="173">
        <v>1</v>
      </c>
      <c r="F47" s="111">
        <v>11</v>
      </c>
      <c r="G47" s="174">
        <v>1</v>
      </c>
      <c r="H47" s="175">
        <f>D47*E47*F47*G47</f>
        <v>801.8911196763122</v>
      </c>
      <c r="I47" s="59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spans="1:25" ht="15" customHeight="1" thickBot="1" x14ac:dyDescent="0.3">
      <c r="A48" s="134"/>
      <c r="B48" s="74"/>
      <c r="C48" s="1"/>
      <c r="D48" s="140"/>
      <c r="E48" s="173"/>
      <c r="F48" s="111"/>
      <c r="G48" s="174"/>
      <c r="H48" s="175"/>
      <c r="I48" s="59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spans="1:25" ht="15" customHeight="1" thickBot="1" x14ac:dyDescent="0.3">
      <c r="A49" s="134"/>
      <c r="B49" s="74" t="s">
        <v>114</v>
      </c>
      <c r="C49" s="1"/>
      <c r="D49" s="141" t="s">
        <v>28</v>
      </c>
      <c r="E49" s="141" t="s">
        <v>29</v>
      </c>
      <c r="F49" s="141" t="s">
        <v>30</v>
      </c>
      <c r="G49" s="141" t="s">
        <v>33</v>
      </c>
      <c r="H49" s="165"/>
      <c r="I49" s="59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spans="1:25" ht="15" customHeight="1" x14ac:dyDescent="0.25">
      <c r="A50" s="134"/>
      <c r="B50" s="74"/>
      <c r="C50" s="1" t="s">
        <v>53</v>
      </c>
      <c r="D50" s="140">
        <f>VLOOKUP(C50,Labor!$B$3:$G23,6,FALSE)</f>
        <v>72.899192697846559</v>
      </c>
      <c r="E50" s="138">
        <v>40</v>
      </c>
      <c r="F50" s="138">
        <v>1</v>
      </c>
      <c r="G50" s="139">
        <v>1</v>
      </c>
      <c r="H50" s="175">
        <f>D50*E50*F50*G50</f>
        <v>2915.9677079138623</v>
      </c>
      <c r="I50" s="59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spans="1:25" ht="15" customHeight="1" x14ac:dyDescent="0.25">
      <c r="A51" s="134"/>
      <c r="B51" s="74"/>
      <c r="C51" s="1" t="s">
        <v>59</v>
      </c>
      <c r="D51" s="140">
        <f>VLOOKUP(C51,Labor!$B$3:$G24,6,FALSE)</f>
        <v>28.50529252718173</v>
      </c>
      <c r="E51" s="138">
        <v>40</v>
      </c>
      <c r="F51" s="138">
        <v>4</v>
      </c>
      <c r="G51" s="139">
        <v>1</v>
      </c>
      <c r="H51" s="175">
        <f>D51*E51*F51*G51</f>
        <v>4560.8468043490766</v>
      </c>
      <c r="I51" s="59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spans="1:25" ht="15" customHeight="1" x14ac:dyDescent="0.25">
      <c r="A52" s="134"/>
      <c r="B52" s="74"/>
      <c r="C52" s="1"/>
      <c r="D52" s="138"/>
      <c r="E52" s="138"/>
      <c r="F52" s="138"/>
      <c r="G52" s="139"/>
      <c r="H52" s="175"/>
      <c r="I52" s="59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spans="1:25" ht="15" customHeight="1" x14ac:dyDescent="0.25">
      <c r="A53" s="134"/>
      <c r="B53" s="74"/>
      <c r="C53" s="1"/>
      <c r="D53" s="138"/>
      <c r="E53" s="138"/>
      <c r="F53" s="138"/>
      <c r="G53" s="139"/>
      <c r="H53" s="175"/>
      <c r="I53" s="59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spans="1:25" ht="15" customHeight="1" x14ac:dyDescent="0.25">
      <c r="A54" s="134"/>
      <c r="B54" s="74"/>
      <c r="C54" s="1"/>
      <c r="D54" s="140"/>
      <c r="E54" s="173"/>
      <c r="F54" s="111"/>
      <c r="G54" s="174"/>
      <c r="H54" s="175"/>
      <c r="I54" s="59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spans="1:25" ht="15" customHeight="1" x14ac:dyDescent="0.25">
      <c r="A55" s="134"/>
      <c r="B55" s="74"/>
      <c r="C55" s="1"/>
      <c r="D55" s="140"/>
      <c r="E55" s="173"/>
      <c r="F55" s="111"/>
      <c r="G55" s="174"/>
      <c r="H55" s="175"/>
      <c r="I55" s="59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spans="1:25" ht="15" customHeight="1" x14ac:dyDescent="0.25">
      <c r="A56" s="134"/>
      <c r="B56" s="74"/>
      <c r="C56" s="1"/>
      <c r="D56" s="140"/>
      <c r="E56" s="173"/>
      <c r="F56" s="111"/>
      <c r="G56" s="174"/>
      <c r="H56" s="175"/>
      <c r="I56" s="59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spans="1:25" ht="15" customHeight="1" x14ac:dyDescent="0.25">
      <c r="A57" s="131"/>
      <c r="B57" s="74"/>
      <c r="C57" s="1"/>
      <c r="D57" s="140"/>
      <c r="E57" s="58"/>
      <c r="F57" s="58"/>
      <c r="G57" s="174"/>
      <c r="H57" s="167"/>
      <c r="I57" s="59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</row>
    <row r="58" spans="1:25" ht="9" customHeight="1" thickBot="1" x14ac:dyDescent="0.3">
      <c r="A58" s="6"/>
      <c r="B58" s="44"/>
      <c r="C58" s="62"/>
      <c r="D58" s="58"/>
      <c r="E58" s="110"/>
      <c r="F58" s="110"/>
      <c r="G58" s="63"/>
      <c r="H58" s="168"/>
      <c r="I58" s="59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23.25" customHeight="1" thickBot="1" x14ac:dyDescent="0.4">
      <c r="A59" s="6"/>
      <c r="B59" s="65" t="s">
        <v>32</v>
      </c>
      <c r="C59" s="66"/>
      <c r="D59" s="67"/>
      <c r="E59" s="68"/>
      <c r="F59" s="68"/>
      <c r="G59" s="68"/>
      <c r="H59" s="69">
        <f>SUM(H62,H69,H74)</f>
        <v>21407.418167174827</v>
      </c>
      <c r="I59" s="5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thickBot="1" x14ac:dyDescent="0.3">
      <c r="A60" s="6"/>
      <c r="B60" s="233"/>
      <c r="C60" s="234"/>
      <c r="D60" s="70" t="s">
        <v>25</v>
      </c>
      <c r="E60" s="235" t="s">
        <v>47</v>
      </c>
      <c r="F60" s="236"/>
      <c r="G60" s="237"/>
      <c r="H60" s="58"/>
      <c r="I60" s="59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A61" s="171"/>
      <c r="B61" s="160" t="s">
        <v>14</v>
      </c>
      <c r="C61" s="183"/>
      <c r="D61" s="58"/>
      <c r="E61" s="112"/>
      <c r="F61" s="112"/>
      <c r="G61" s="4"/>
      <c r="H61" s="57">
        <f>SUM(H62:H64)</f>
        <v>0</v>
      </c>
      <c r="I61" s="5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5">
      <c r="A62" s="171"/>
      <c r="B62" s="160"/>
      <c r="C62" s="4" t="s">
        <v>104</v>
      </c>
      <c r="D62" s="57"/>
      <c r="E62" s="58"/>
      <c r="F62" s="111">
        <v>1</v>
      </c>
      <c r="G62" s="4"/>
      <c r="H62" s="55">
        <f>D62*F62</f>
        <v>0</v>
      </c>
      <c r="I62" s="59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A63" s="171"/>
      <c r="B63" s="160"/>
      <c r="C63" s="4" t="s">
        <v>106</v>
      </c>
      <c r="D63" s="147"/>
      <c r="E63" s="58"/>
      <c r="F63" s="111"/>
      <c r="G63" s="148"/>
      <c r="H63" s="55"/>
      <c r="I63" s="59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</row>
    <row r="64" spans="1:25" ht="15.75" thickBot="1" x14ac:dyDescent="0.3">
      <c r="A64" s="171"/>
      <c r="B64" s="160"/>
      <c r="C64" s="4" t="s">
        <v>105</v>
      </c>
      <c r="D64" s="147"/>
      <c r="E64" s="58"/>
      <c r="F64" s="111"/>
      <c r="G64" s="148"/>
      <c r="H64" s="55"/>
      <c r="I64" s="59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</row>
    <row r="65" spans="1:25" ht="15.75" thickBot="1" x14ac:dyDescent="0.3">
      <c r="A65" s="171"/>
      <c r="B65" s="181" t="s">
        <v>68</v>
      </c>
      <c r="C65" s="196"/>
      <c r="D65" s="197"/>
      <c r="E65" s="198"/>
      <c r="F65" s="199"/>
      <c r="G65" s="200"/>
      <c r="H65" s="201">
        <f>SUM(H66)</f>
        <v>0</v>
      </c>
      <c r="I65" s="59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</row>
    <row r="66" spans="1:25" x14ac:dyDescent="0.25">
      <c r="A66" s="171"/>
      <c r="B66" s="160"/>
      <c r="C66" s="4" t="s">
        <v>117</v>
      </c>
      <c r="D66" s="147"/>
      <c r="E66" s="58"/>
      <c r="F66" s="111"/>
      <c r="G66" s="148"/>
      <c r="H66" s="55"/>
      <c r="I66" s="59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</row>
    <row r="67" spans="1:25" x14ac:dyDescent="0.25">
      <c r="A67" s="171"/>
      <c r="B67" s="160"/>
      <c r="C67" s="4"/>
      <c r="D67" s="147"/>
      <c r="E67" s="58"/>
      <c r="F67" s="111"/>
      <c r="G67" s="148"/>
      <c r="H67" s="55"/>
      <c r="I67" s="59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</row>
    <row r="68" spans="1:25" ht="15.75" thickBot="1" x14ac:dyDescent="0.3">
      <c r="A68" s="171"/>
      <c r="B68" s="160"/>
      <c r="C68" s="4"/>
      <c r="D68" s="5"/>
      <c r="E68" s="58"/>
      <c r="F68" s="58"/>
      <c r="G68" s="5"/>
      <c r="H68" s="58"/>
      <c r="I68" s="59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6.5" thickBot="1" x14ac:dyDescent="0.3">
      <c r="A69" s="171"/>
      <c r="B69" s="160" t="s">
        <v>12</v>
      </c>
      <c r="C69" s="4"/>
      <c r="D69" s="145" t="s">
        <v>28</v>
      </c>
      <c r="E69" s="141" t="s">
        <v>29</v>
      </c>
      <c r="F69" s="141" t="s">
        <v>31</v>
      </c>
      <c r="G69" s="142" t="s">
        <v>30</v>
      </c>
      <c r="H69" s="203">
        <f>SUM(H70:H72,H81,H88,H91)</f>
        <v>1993.8255767128805</v>
      </c>
      <c r="I69" s="5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171"/>
      <c r="B70" s="160"/>
      <c r="C70" s="60" t="s">
        <v>53</v>
      </c>
      <c r="D70" s="106">
        <f>VLOOKUP(C70,Labor!$B$3:$G24,6,FALSE)</f>
        <v>72.899192697846559</v>
      </c>
      <c r="E70" s="109">
        <v>1</v>
      </c>
      <c r="F70" s="109">
        <v>12</v>
      </c>
      <c r="G70" s="61">
        <v>1</v>
      </c>
      <c r="H70" s="113">
        <f>D70*E70*F70*G70</f>
        <v>874.7903123741587</v>
      </c>
      <c r="I70" s="59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s="171"/>
      <c r="B71" s="160"/>
      <c r="C71" s="4" t="s">
        <v>59</v>
      </c>
      <c r="D71" s="106">
        <f>VLOOKUP(C71,Labor!$B$3:$G25,6,FALSE)</f>
        <v>28.50529252718173</v>
      </c>
      <c r="E71" s="109">
        <v>1</v>
      </c>
      <c r="F71" s="109">
        <v>12</v>
      </c>
      <c r="G71" s="61">
        <v>1</v>
      </c>
      <c r="H71" s="113">
        <f>D71*E71*F71*G71</f>
        <v>342.06351032618079</v>
      </c>
      <c r="I71" s="59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171"/>
      <c r="B72" s="160"/>
      <c r="C72" s="4" t="s">
        <v>60</v>
      </c>
      <c r="D72" s="106">
        <f>VLOOKUP(C72,Labor!$B$3:$G26,6,FALSE)</f>
        <v>32.373823083855875</v>
      </c>
      <c r="E72" s="111">
        <v>1</v>
      </c>
      <c r="F72" s="111">
        <v>12</v>
      </c>
      <c r="G72" s="14">
        <v>2</v>
      </c>
      <c r="H72" s="113">
        <f>D72*E72*F72*G72</f>
        <v>776.97175401254094</v>
      </c>
      <c r="I72" s="59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thickBot="1" x14ac:dyDescent="0.3">
      <c r="A73" s="171"/>
      <c r="B73" s="160"/>
      <c r="C73" s="4"/>
      <c r="D73" s="107"/>
      <c r="E73" s="58"/>
      <c r="F73" s="58"/>
      <c r="G73" s="5"/>
      <c r="H73" s="58"/>
      <c r="I73" s="59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</row>
    <row r="74" spans="1:25" ht="16.5" thickBot="1" x14ac:dyDescent="0.3">
      <c r="A74" s="171"/>
      <c r="B74" s="160" t="s">
        <v>13</v>
      </c>
      <c r="C74" s="4"/>
      <c r="D74" s="145" t="s">
        <v>28</v>
      </c>
      <c r="E74" s="141" t="s">
        <v>29</v>
      </c>
      <c r="F74" s="141" t="s">
        <v>31</v>
      </c>
      <c r="G74" s="142" t="s">
        <v>30</v>
      </c>
      <c r="H74" s="204">
        <f>SUM(H76:H79,H85)</f>
        <v>19413.592590461947</v>
      </c>
      <c r="I74" s="59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x14ac:dyDescent="0.25">
      <c r="A75" s="171"/>
      <c r="B75" s="160" t="s">
        <v>116</v>
      </c>
      <c r="C75" s="5"/>
      <c r="D75" s="146"/>
      <c r="E75" s="108"/>
      <c r="F75" s="108"/>
      <c r="G75" s="71"/>
      <c r="H75" s="58"/>
      <c r="I75" s="5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s="171"/>
      <c r="B76" s="160"/>
      <c r="C76" s="5" t="s">
        <v>57</v>
      </c>
      <c r="D76" s="56">
        <f>VLOOKUP(C76,Labor!$B$3:$G23,6,FALSE)</f>
        <v>47.188536692937546</v>
      </c>
      <c r="E76" s="111">
        <v>4</v>
      </c>
      <c r="F76" s="111">
        <v>12</v>
      </c>
      <c r="G76" s="60">
        <v>1</v>
      </c>
      <c r="H76" s="57">
        <f>D76*E76*F76*G76</f>
        <v>2265.0497612610025</v>
      </c>
      <c r="I76" s="5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s="171"/>
      <c r="B77" s="160"/>
      <c r="C77" s="5" t="s">
        <v>53</v>
      </c>
      <c r="D77" s="56">
        <f>VLOOKUP(C77,Labor!$B$3:$G25,6,FALSE)</f>
        <v>72.899192697846559</v>
      </c>
      <c r="E77" s="111">
        <v>4</v>
      </c>
      <c r="F77" s="111">
        <v>12</v>
      </c>
      <c r="G77" s="60">
        <v>1</v>
      </c>
      <c r="H77" s="57">
        <f>D77*E77*F77*G77</f>
        <v>3499.1612494966348</v>
      </c>
      <c r="I77" s="59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s="171"/>
      <c r="B78" s="160"/>
      <c r="C78" s="5" t="s">
        <v>80</v>
      </c>
      <c r="D78" s="56">
        <f>VLOOKUP(C78,Labor!$B$3:$G26,6,FALSE)</f>
        <v>59.334215421196951</v>
      </c>
      <c r="E78" s="111">
        <v>4</v>
      </c>
      <c r="F78" s="111">
        <v>12</v>
      </c>
      <c r="G78" s="60">
        <v>2</v>
      </c>
      <c r="H78" s="57">
        <f>D78*E78*F78*G78</f>
        <v>5696.0846804349076</v>
      </c>
      <c r="I78" s="5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171"/>
      <c r="B79" s="160"/>
      <c r="C79" s="5" t="s">
        <v>82</v>
      </c>
      <c r="D79" s="56">
        <f>VLOOKUP(C79,Labor!$B$3:$G27,6,FALSE)</f>
        <v>165.69368540144586</v>
      </c>
      <c r="E79" s="111">
        <v>4</v>
      </c>
      <c r="F79" s="111">
        <v>12</v>
      </c>
      <c r="G79" s="60">
        <v>1</v>
      </c>
      <c r="H79" s="57">
        <f>D79*E79*F79*G79</f>
        <v>7953.2968992694014</v>
      </c>
      <c r="I79" s="5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thickBot="1" x14ac:dyDescent="0.3">
      <c r="A80" s="171"/>
      <c r="B80" s="160"/>
      <c r="C80" s="5"/>
      <c r="D80" s="56"/>
      <c r="E80" s="149"/>
      <c r="F80" s="150"/>
      <c r="G80" s="60"/>
      <c r="H80" s="57"/>
      <c r="I80" s="59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</row>
    <row r="81" spans="1:25" ht="16.5" thickBot="1" x14ac:dyDescent="0.3">
      <c r="A81" s="171"/>
      <c r="B81" s="160" t="s">
        <v>12</v>
      </c>
      <c r="C81" s="5"/>
      <c r="D81" s="145" t="s">
        <v>28</v>
      </c>
      <c r="E81" s="141" t="s">
        <v>29</v>
      </c>
      <c r="F81" s="141" t="s">
        <v>31</v>
      </c>
      <c r="G81" s="142" t="s">
        <v>30</v>
      </c>
      <c r="H81" s="202"/>
      <c r="I81" s="59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</row>
    <row r="82" spans="1:25" x14ac:dyDescent="0.25">
      <c r="A82" s="171"/>
      <c r="B82" s="160"/>
      <c r="C82" s="5" t="s">
        <v>56</v>
      </c>
      <c r="D82" s="56">
        <f>VLOOKUP(C82,Labor!$B$3:$G23,6,FALSE)</f>
        <v>31.456931101267525</v>
      </c>
      <c r="E82" s="149"/>
      <c r="F82" s="150"/>
      <c r="G82" s="60"/>
      <c r="H82" s="57"/>
      <c r="I82" s="59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</row>
    <row r="83" spans="1:25" x14ac:dyDescent="0.25">
      <c r="A83" s="171"/>
      <c r="B83" s="160"/>
      <c r="C83" s="5" t="s">
        <v>45</v>
      </c>
      <c r="D83" s="56">
        <f>VLOOKUP(C83,Labor!$B$3:$G24,6,FALSE)</f>
        <v>36.995963489232778</v>
      </c>
      <c r="E83" s="149"/>
      <c r="F83" s="150"/>
      <c r="G83" s="60"/>
      <c r="H83" s="57"/>
      <c r="I83" s="59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</row>
    <row r="84" spans="1:25" ht="15.75" thickBot="1" x14ac:dyDescent="0.3">
      <c r="A84" s="171"/>
      <c r="B84" s="160"/>
      <c r="C84" s="5" t="s">
        <v>54</v>
      </c>
      <c r="D84" s="56">
        <f>VLOOKUP(C84,Labor!$B$3:$G25,6,FALSE)</f>
        <v>72.899192697846559</v>
      </c>
      <c r="E84" s="149"/>
      <c r="F84" s="150"/>
      <c r="G84" s="60"/>
      <c r="H84" s="57"/>
      <c r="I84" s="59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</row>
    <row r="85" spans="1:25" ht="16.5" thickBot="1" x14ac:dyDescent="0.3">
      <c r="A85" s="171"/>
      <c r="B85" s="160" t="s">
        <v>13</v>
      </c>
      <c r="C85" s="5"/>
      <c r="D85" s="145" t="s">
        <v>28</v>
      </c>
      <c r="E85" s="141" t="s">
        <v>29</v>
      </c>
      <c r="F85" s="141" t="s">
        <v>31</v>
      </c>
      <c r="G85" s="142" t="s">
        <v>30</v>
      </c>
      <c r="H85" s="202"/>
      <c r="I85" s="59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</row>
    <row r="86" spans="1:25" x14ac:dyDescent="0.25">
      <c r="A86" s="171"/>
      <c r="B86" s="160"/>
      <c r="C86" s="5" t="s">
        <v>61</v>
      </c>
      <c r="D86" s="56">
        <f>VLOOKUP(C86,Labor!$B$3:$G25,6,FALSE)</f>
        <v>40.820533471399258</v>
      </c>
      <c r="E86" s="149"/>
      <c r="F86" s="150"/>
      <c r="G86" s="60"/>
      <c r="H86" s="57"/>
      <c r="I86" s="59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</row>
    <row r="87" spans="1:25" ht="15.75" thickBot="1" x14ac:dyDescent="0.3">
      <c r="A87" s="171"/>
      <c r="B87" s="160"/>
      <c r="C87" s="5" t="s">
        <v>80</v>
      </c>
      <c r="D87" s="56">
        <f>VLOOKUP(C87,Labor!$B$3:$G26,6,FALSE)</f>
        <v>59.334215421196951</v>
      </c>
      <c r="E87" s="149"/>
      <c r="F87" s="150"/>
      <c r="G87" s="60"/>
      <c r="H87" s="57"/>
      <c r="I87" s="59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</row>
    <row r="88" spans="1:25" ht="16.5" thickBot="1" x14ac:dyDescent="0.3">
      <c r="A88" s="171"/>
      <c r="B88" s="160" t="s">
        <v>12</v>
      </c>
      <c r="C88" s="5"/>
      <c r="D88" s="145" t="s">
        <v>28</v>
      </c>
      <c r="E88" s="141" t="s">
        <v>29</v>
      </c>
      <c r="F88" s="141" t="s">
        <v>31</v>
      </c>
      <c r="G88" s="142" t="s">
        <v>30</v>
      </c>
      <c r="H88" s="202"/>
      <c r="I88" s="59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</row>
    <row r="89" spans="1:25" x14ac:dyDescent="0.25">
      <c r="A89" s="171"/>
      <c r="B89" s="160"/>
      <c r="C89" s="5" t="s">
        <v>59</v>
      </c>
      <c r="D89" s="56">
        <f>VLOOKUP(C89,Labor!$B$3:$G25,6,FALSE)</f>
        <v>28.50529252718173</v>
      </c>
      <c r="E89" s="149"/>
      <c r="F89" s="150"/>
      <c r="G89" s="60"/>
      <c r="H89" s="57"/>
      <c r="I89" s="59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</row>
    <row r="90" spans="1:25" ht="15.75" thickBot="1" x14ac:dyDescent="0.3">
      <c r="A90" s="171"/>
      <c r="B90" s="160"/>
      <c r="C90" s="5" t="s">
        <v>61</v>
      </c>
      <c r="D90" s="56">
        <f>VLOOKUP(C90,Labor!$B$3:$G26,6,FALSE)</f>
        <v>40.820533471399258</v>
      </c>
      <c r="E90" s="149"/>
      <c r="F90" s="150"/>
      <c r="G90" s="60"/>
      <c r="H90" s="57"/>
      <c r="I90" s="59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</row>
    <row r="91" spans="1:25" ht="16.5" thickBot="1" x14ac:dyDescent="0.3">
      <c r="A91" s="171"/>
      <c r="B91" s="160" t="s">
        <v>12</v>
      </c>
      <c r="C91" s="5"/>
      <c r="D91" s="145" t="s">
        <v>28</v>
      </c>
      <c r="E91" s="141" t="s">
        <v>29</v>
      </c>
      <c r="F91" s="141" t="s">
        <v>31</v>
      </c>
      <c r="G91" s="142" t="s">
        <v>30</v>
      </c>
      <c r="H91" s="202"/>
      <c r="I91" s="59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</row>
    <row r="92" spans="1:25" ht="15.75" thickBot="1" x14ac:dyDescent="0.3">
      <c r="A92" s="131"/>
      <c r="B92" s="74"/>
      <c r="C92" s="5" t="s">
        <v>43</v>
      </c>
      <c r="D92" s="56">
        <f>VLOOKUP(C92,Labor!$B$3:$G25,6,FALSE)</f>
        <v>71.913219812460454</v>
      </c>
      <c r="E92" s="149"/>
      <c r="F92" s="150"/>
      <c r="G92" s="60"/>
      <c r="H92" s="57"/>
      <c r="I92" s="59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</row>
    <row r="93" spans="1:25" ht="15.75" thickBot="1" x14ac:dyDescent="0.3">
      <c r="A93" s="6"/>
      <c r="B93" s="76"/>
      <c r="C93" s="77" t="s">
        <v>61</v>
      </c>
      <c r="D93" s="151">
        <f>VLOOKUP(C93,Labor!$B$3:$G26,6,FALSE)</f>
        <v>40.820533471399258</v>
      </c>
      <c r="E93" s="238"/>
      <c r="F93" s="239"/>
      <c r="G93" s="240"/>
      <c r="H93" s="64"/>
      <c r="I93" s="59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2"/>
      <c r="X93" s="6"/>
      <c r="Y93" s="6"/>
    </row>
    <row r="94" spans="1:25" x14ac:dyDescent="0.25">
      <c r="A94" s="224"/>
      <c r="B94" s="224"/>
      <c r="C94" s="6"/>
      <c r="D94" s="6"/>
      <c r="E94" s="6"/>
      <c r="F94" s="6"/>
      <c r="G94" s="6"/>
      <c r="H94" s="6"/>
      <c r="I94" s="59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s="224"/>
      <c r="B95" s="224"/>
      <c r="C95" s="6"/>
      <c r="D95" s="6"/>
      <c r="E95" s="6"/>
      <c r="F95" s="6"/>
      <c r="G95" s="6"/>
      <c r="H95" s="6"/>
      <c r="I95" s="59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s="224"/>
      <c r="B96" s="224"/>
      <c r="C96" s="6"/>
      <c r="D96" s="6"/>
      <c r="E96" s="6"/>
      <c r="F96" s="6"/>
      <c r="G96" s="6"/>
      <c r="H96" s="6"/>
      <c r="I96" s="59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s="224"/>
      <c r="B97" s="224"/>
      <c r="C97" s="6"/>
      <c r="D97" s="6"/>
      <c r="E97" s="6"/>
      <c r="F97" s="6"/>
      <c r="G97" s="6"/>
      <c r="H97" s="6"/>
      <c r="I97" s="59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224"/>
      <c r="B98" s="224"/>
      <c r="C98" s="6"/>
      <c r="D98" s="6"/>
      <c r="E98" s="6"/>
      <c r="F98" s="6"/>
      <c r="G98" s="6"/>
      <c r="H98" s="6"/>
      <c r="I98" s="224"/>
      <c r="J98" s="224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s="224"/>
      <c r="B99" s="224"/>
      <c r="C99" s="6"/>
      <c r="D99" s="6"/>
      <c r="E99" s="6"/>
      <c r="F99" s="6"/>
      <c r="G99" s="6"/>
      <c r="H99" s="6"/>
      <c r="I99" s="224"/>
      <c r="J99" s="224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s="224"/>
      <c r="B100" s="224"/>
      <c r="C100" s="6"/>
      <c r="D100" s="6"/>
      <c r="E100" s="6"/>
      <c r="F100" s="6"/>
      <c r="G100" s="6"/>
      <c r="H100" s="6"/>
      <c r="I100" s="224"/>
      <c r="J100" s="224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thickBot="1" x14ac:dyDescent="0.3">
      <c r="A101" s="224"/>
      <c r="B101" s="224"/>
      <c r="C101" s="6"/>
      <c r="D101" s="6"/>
      <c r="E101" s="6"/>
      <c r="F101" s="6"/>
      <c r="G101" s="6"/>
      <c r="H101" s="6"/>
      <c r="I101" s="224"/>
      <c r="J101" s="224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73"/>
    </row>
    <row r="102" spans="1:25" x14ac:dyDescent="0.25">
      <c r="A102" s="224"/>
      <c r="B102" s="224"/>
      <c r="C102" s="6"/>
      <c r="D102" s="6"/>
      <c r="E102" s="6"/>
      <c r="F102" s="6"/>
      <c r="G102" s="6"/>
      <c r="H102" s="6"/>
      <c r="I102" s="224"/>
      <c r="J102" s="224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s="224"/>
      <c r="B103" s="224"/>
      <c r="C103" s="6"/>
      <c r="D103" s="6"/>
      <c r="E103" s="6"/>
      <c r="F103" s="6"/>
      <c r="G103" s="6"/>
      <c r="H103" s="6"/>
      <c r="I103" s="224"/>
      <c r="J103" s="224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s="224"/>
      <c r="B104" s="224"/>
      <c r="C104" s="6"/>
      <c r="D104" s="6"/>
      <c r="E104" s="6"/>
      <c r="F104" s="6"/>
      <c r="G104" s="6"/>
      <c r="H104" s="6"/>
      <c r="I104" s="224"/>
      <c r="J104" s="224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s="224"/>
      <c r="B105" s="224"/>
      <c r="C105" s="6"/>
      <c r="D105" s="6"/>
      <c r="E105" s="6"/>
      <c r="F105" s="6"/>
      <c r="G105" s="6"/>
      <c r="H105" s="6"/>
      <c r="I105" s="224"/>
      <c r="J105" s="224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</sheetData>
  <mergeCells count="24">
    <mergeCell ref="A104:B104"/>
    <mergeCell ref="I104:J104"/>
    <mergeCell ref="A105:B105"/>
    <mergeCell ref="I105:J105"/>
    <mergeCell ref="A101:B101"/>
    <mergeCell ref="I101:J101"/>
    <mergeCell ref="A102:B102"/>
    <mergeCell ref="I102:J102"/>
    <mergeCell ref="A103:B103"/>
    <mergeCell ref="I103:J103"/>
    <mergeCell ref="A98:B98"/>
    <mergeCell ref="I98:J98"/>
    <mergeCell ref="A99:B99"/>
    <mergeCell ref="I99:J99"/>
    <mergeCell ref="A100:B100"/>
    <mergeCell ref="I100:J100"/>
    <mergeCell ref="E2:G2"/>
    <mergeCell ref="A97:B97"/>
    <mergeCell ref="B60:C60"/>
    <mergeCell ref="E60:G60"/>
    <mergeCell ref="E93:G93"/>
    <mergeCell ref="A94:B94"/>
    <mergeCell ref="A95:B95"/>
    <mergeCell ref="A96:B96"/>
  </mergeCells>
  <dataValidations count="12">
    <dataValidation type="list" allowBlank="1" showInputMessage="1" showErrorMessage="1" sqref="F9" xr:uid="{063E1693-52A9-4257-BD00-5C4456DA975A}">
      <formula1>"1,2,3,4,5,6,7,8,9,10,11,12,13,14,15,16,17,18,19,20"</formula1>
    </dataValidation>
    <dataValidation type="list" allowBlank="1" showInputMessage="1" showErrorMessage="1" sqref="C4 C62 C66" xr:uid="{ABDDE36C-B04B-400E-86BF-92277547B285}">
      <formula1>INDIRECT(B3)</formula1>
    </dataValidation>
    <dataValidation type="list" allowBlank="1" showInputMessage="1" showErrorMessage="1" sqref="C5" xr:uid="{33C9FF12-19D2-42AD-A7F3-1CACD7AE30AB}">
      <formula1>INDIRECT(B3)</formula1>
    </dataValidation>
    <dataValidation type="list" allowBlank="1" showInputMessage="1" showErrorMessage="1" sqref="C6" xr:uid="{BA410722-771C-46C5-A765-5C052EE99A41}">
      <formula1>INDIRECT(B3)</formula1>
    </dataValidation>
    <dataValidation type="list" allowBlank="1" showInputMessage="1" showErrorMessage="1" sqref="C7" xr:uid="{D640927A-DA3E-4BED-82E4-FEDB5AAC0066}">
      <formula1>INDIRECT(B3)</formula1>
    </dataValidation>
    <dataValidation type="list" allowBlank="1" showInputMessage="1" showErrorMessage="1" sqref="C63:C65" xr:uid="{9471C9B3-2726-459C-9830-12A18DFAE797}">
      <formula1>License</formula1>
    </dataValidation>
    <dataValidation type="list" allowBlank="1" showInputMessage="1" showErrorMessage="1" sqref="B93" xr:uid="{8557C7DB-BB5D-4BDC-BA36-1B154BB6BD53}">
      <formula1>Trainings</formula1>
    </dataValidation>
    <dataValidation type="list" allowBlank="1" showInputMessage="1" showErrorMessage="1" sqref="C8:C9" xr:uid="{35BDA51E-4744-4585-989F-4F3C72888EAC}">
      <formula1>INDIRECT(B3)</formula1>
    </dataValidation>
    <dataValidation type="list" allowBlank="1" showInputMessage="1" showErrorMessage="1" sqref="B11 B42 B75" xr:uid="{CF2801E6-C51B-4ED7-8753-3E2FB91A2506}">
      <formula1>INDIRECT(B10)</formula1>
    </dataValidation>
    <dataValidation type="list" allowBlank="1" showInputMessage="1" showErrorMessage="1" sqref="B33" xr:uid="{ABA307C6-FE9B-4BD0-A849-075DB1C9B79D}">
      <formula1>INDIRECT(B10)</formula1>
    </dataValidation>
    <dataValidation type="list" allowBlank="1" showInputMessage="1" showErrorMessage="1" sqref="B24" xr:uid="{7C4A4B47-A537-44C0-B8DB-5584207A2833}">
      <formula1>INDIRECT(B10)</formula1>
    </dataValidation>
    <dataValidation type="list" allowBlank="1" showInputMessage="1" showErrorMessage="1" sqref="B49" xr:uid="{299E771E-1B9C-4590-BF81-7B3BC61A399E}">
      <formula1>INDIRECT(B41)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9B71A69-CCB9-4928-88AC-6C92E9572F83}">
          <x14:formula1>
            <xm:f>Labor!$B$6:$B$15</xm:f>
          </x14:formula1>
          <xm:sqref>C70:C75</xm:sqref>
        </x14:dataValidation>
        <x14:dataValidation type="list" allowBlank="1" showInputMessage="1" showErrorMessage="1" xr:uid="{1C9051B7-56C7-43B8-929B-106D5B5312F5}">
          <x14:formula1>
            <xm:f>Labor!$B$6:$B$22</xm:f>
          </x14:formula1>
          <xm:sqref>C76:C93 C12:C57</xm:sqref>
        </x14:dataValidation>
        <x14:dataValidation type="list" allowBlank="1" showInputMessage="1" showErrorMessage="1" xr:uid="{167811CB-85D7-4DB9-8529-AEED4500BDB5}">
          <x14:formula1>
            <xm:f>Categories!$P$2:$P$5</xm:f>
          </x14:formula1>
          <xm:sqref>C67</xm:sqref>
        </x14:dataValidation>
        <x14:dataValidation type="list" allowBlank="1" showInputMessage="1" showErrorMessage="1" xr:uid="{7FBBA1C3-4EC2-47AE-8A07-B4790D1AF62A}">
          <x14:formula1>
            <xm:f>Categories!#REF!</xm:f>
          </x14:formula1>
          <xm:sqref>C11 F40 F42:G42 F54:G56 F48:G48</xm:sqref>
        </x14:dataValidation>
        <x14:dataValidation type="list" allowBlank="1" showInputMessage="1" showErrorMessage="1" xr:uid="{28ACB75F-7C48-4AF0-B961-7F5233BCF023}">
          <x14:formula1>
            <xm:f>Categories!$B$1:$G$1</xm:f>
          </x14:formula1>
          <xm:sqref>B3:B10 B43:B48 B34:B41 B12:B23 B25:B32</xm:sqref>
        </x14:dataValidation>
        <x14:dataValidation type="list" allowBlank="1" showInputMessage="1" showErrorMessage="1" xr:uid="{E9A20359-3768-46E3-BE04-81C5057A475C}">
          <x14:formula1>
            <xm:f>Categories!$D$1:$D$6</xm:f>
          </x14:formula1>
          <xm:sqref>B50:B57</xm:sqref>
        </x14:dataValidation>
        <x14:dataValidation type="list" allowBlank="1" showInputMessage="1" showErrorMessage="1" xr:uid="{26FE7C2C-B06C-45B7-B302-6B9233E76083}">
          <x14:formula1>
            <xm:f>Categories!$A$1:$G$1</xm:f>
          </x14:formula1>
          <xm:sqref>B61:B74 B76:B92</xm:sqref>
        </x14:dataValidation>
        <x14:dataValidation type="list" allowBlank="1" showInputMessage="1" showErrorMessage="1" xr:uid="{68FCFC50-9952-4FBC-81D1-44C608B482D9}">
          <x14:formula1>
            <xm:f>Categories!$Q$1:$Q$51</xm:f>
          </x14:formula1>
          <xm:sqref>F4:F8 E12:G22 G25:G32 E25:F31 E34:F39 G34:G40 E43:G47 E50 F50:G51 G52 F62:F67 E70:G73 E75:G80 E82:G84 E86:G87 E89:G90 E92:G93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6CC1-0477-4DFD-98F9-8AA5BB70ABB9}">
  <dimension ref="A1:X66"/>
  <sheetViews>
    <sheetView topLeftCell="A19" workbookViewId="0">
      <selection activeCell="B56" sqref="B56"/>
    </sheetView>
  </sheetViews>
  <sheetFormatPr defaultRowHeight="15" x14ac:dyDescent="0.25"/>
  <cols>
    <col min="1" max="2" width="38" customWidth="1"/>
    <col min="3" max="3" width="30.85546875" customWidth="1"/>
    <col min="4" max="4" width="29.42578125" customWidth="1"/>
    <col min="5" max="5" width="23.140625" customWidth="1"/>
    <col min="6" max="6" width="27.42578125" customWidth="1"/>
    <col min="7" max="7" width="41.28515625" customWidth="1"/>
  </cols>
  <sheetData>
    <row r="1" spans="1:24" ht="21.75" thickBot="1" x14ac:dyDescent="0.4">
      <c r="A1" s="50" t="s">
        <v>131</v>
      </c>
      <c r="B1" s="51"/>
      <c r="C1" s="114"/>
      <c r="D1" s="114"/>
      <c r="E1" s="115"/>
      <c r="F1" s="115"/>
      <c r="G1" s="116" t="e">
        <f>SUM(G3,#REF!,#REF!,#REF!)</f>
        <v>#REF!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7"/>
      <c r="S1" s="87"/>
      <c r="T1" s="87"/>
      <c r="U1" s="87"/>
      <c r="V1" s="87"/>
      <c r="W1" s="87"/>
      <c r="X1" s="87"/>
    </row>
    <row r="2" spans="1:24" ht="15.75" x14ac:dyDescent="0.25">
      <c r="A2" s="117"/>
      <c r="B2" s="159"/>
      <c r="C2" s="88"/>
      <c r="D2" s="88"/>
      <c r="E2" s="88"/>
      <c r="F2" s="88"/>
      <c r="G2" s="89"/>
      <c r="H2" s="88"/>
      <c r="I2" s="88"/>
      <c r="J2" s="88"/>
      <c r="K2" s="88"/>
      <c r="L2" s="88"/>
      <c r="M2" s="88"/>
      <c r="N2" s="88"/>
      <c r="O2" s="88"/>
      <c r="P2" s="88"/>
      <c r="Q2" s="88"/>
      <c r="R2" s="87"/>
      <c r="S2" s="87"/>
      <c r="T2" s="87"/>
      <c r="U2" s="87"/>
      <c r="V2" s="87"/>
      <c r="W2" s="87"/>
      <c r="X2" s="87"/>
    </row>
    <row r="3" spans="1:24" ht="18.75" x14ac:dyDescent="0.3">
      <c r="A3" s="16" t="s">
        <v>181</v>
      </c>
      <c r="B3" s="16"/>
      <c r="C3" s="123" t="s">
        <v>49</v>
      </c>
      <c r="D3" s="123" t="s">
        <v>132</v>
      </c>
      <c r="E3" s="124" t="s">
        <v>50</v>
      </c>
      <c r="F3" s="118" t="s">
        <v>48</v>
      </c>
      <c r="G3" s="130">
        <f>SUM(G4:G8)</f>
        <v>0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7"/>
      <c r="S3" s="87"/>
      <c r="T3" s="87"/>
      <c r="U3" s="87"/>
      <c r="V3" s="87"/>
      <c r="W3" s="87"/>
      <c r="X3" s="87"/>
    </row>
    <row r="4" spans="1:24" ht="18.75" x14ac:dyDescent="0.25">
      <c r="A4" s="120" t="s">
        <v>69</v>
      </c>
      <c r="B4" s="71" t="s">
        <v>80</v>
      </c>
      <c r="C4" s="129">
        <f>VLOOKUP(B4,Labor!$B$3:$G22,6,FALSE)</f>
        <v>59.334215421196951</v>
      </c>
      <c r="D4" s="32"/>
      <c r="E4" s="32"/>
      <c r="F4" s="32"/>
      <c r="G4" s="130"/>
      <c r="H4" s="88"/>
      <c r="I4" s="88"/>
      <c r="J4" s="88"/>
      <c r="K4" s="88"/>
      <c r="L4" s="88"/>
      <c r="M4" s="88"/>
      <c r="N4" s="88"/>
      <c r="O4" s="88"/>
      <c r="P4" s="88"/>
      <c r="Q4" s="88"/>
      <c r="R4" s="87"/>
      <c r="S4" s="87"/>
      <c r="T4" s="87"/>
      <c r="U4" s="87"/>
      <c r="V4" s="87"/>
      <c r="W4" s="87"/>
      <c r="X4" s="87"/>
    </row>
    <row r="5" spans="1:24" ht="18.75" x14ac:dyDescent="0.25">
      <c r="A5" s="120" t="s">
        <v>70</v>
      </c>
      <c r="B5" s="71" t="s">
        <v>80</v>
      </c>
      <c r="C5" s="129">
        <f>VLOOKUP(B5,Labor!$B$3:$G23,6,FALSE)</f>
        <v>59.334215421196951</v>
      </c>
      <c r="D5" s="32"/>
      <c r="E5" s="32"/>
      <c r="F5" s="32"/>
      <c r="G5" s="130"/>
      <c r="H5" s="88"/>
      <c r="I5" s="88"/>
      <c r="J5" s="88"/>
      <c r="K5" s="88"/>
      <c r="L5" s="88"/>
      <c r="M5" s="88"/>
      <c r="N5" s="88"/>
      <c r="O5" s="88"/>
      <c r="P5" s="88"/>
      <c r="Q5" s="88"/>
      <c r="R5" s="87"/>
      <c r="S5" s="87"/>
      <c r="T5" s="87"/>
      <c r="U5" s="87"/>
      <c r="V5" s="87"/>
      <c r="W5" s="87"/>
      <c r="X5" s="87"/>
    </row>
    <row r="6" spans="1:24" ht="15.75" x14ac:dyDescent="0.25">
      <c r="A6" s="120" t="s">
        <v>71</v>
      </c>
      <c r="B6" s="71" t="s">
        <v>80</v>
      </c>
      <c r="C6" s="129">
        <f>VLOOKUP(B6,Labor!$B$3:$G24,6,FALSE)</f>
        <v>59.334215421196951</v>
      </c>
      <c r="D6" s="128"/>
      <c r="E6" s="128"/>
      <c r="F6" s="128"/>
      <c r="G6" s="119"/>
      <c r="H6" s="88"/>
      <c r="I6" s="88"/>
      <c r="J6" s="88"/>
      <c r="K6" s="88"/>
      <c r="L6" s="88"/>
      <c r="M6" s="88"/>
      <c r="N6" s="88"/>
      <c r="O6" s="88"/>
      <c r="P6" s="88"/>
      <c r="Q6" s="88"/>
      <c r="R6" s="87"/>
      <c r="S6" s="87"/>
      <c r="T6" s="87"/>
      <c r="U6" s="87"/>
      <c r="V6" s="87"/>
      <c r="W6" s="87"/>
      <c r="X6" s="87"/>
    </row>
    <row r="7" spans="1:24" ht="15.75" x14ac:dyDescent="0.25">
      <c r="A7" s="120" t="s">
        <v>79</v>
      </c>
      <c r="B7" s="71" t="s">
        <v>80</v>
      </c>
      <c r="C7" s="129">
        <f>VLOOKUP(B7,Labor!$B$3:$G25,6,FALSE)</f>
        <v>59.334215421196951</v>
      </c>
      <c r="D7" s="128"/>
      <c r="E7" s="128"/>
      <c r="F7" s="128"/>
      <c r="G7" s="119"/>
      <c r="H7" s="88"/>
      <c r="I7" s="88"/>
      <c r="J7" s="88"/>
      <c r="K7" s="88"/>
      <c r="L7" s="88"/>
      <c r="M7" s="88"/>
      <c r="N7" s="88"/>
      <c r="O7" s="88"/>
      <c r="P7" s="88"/>
      <c r="Q7" s="88"/>
      <c r="R7" s="87"/>
      <c r="S7" s="87"/>
      <c r="T7" s="87"/>
      <c r="U7" s="87"/>
      <c r="V7" s="87"/>
      <c r="W7" s="87"/>
      <c r="X7" s="87"/>
    </row>
    <row r="8" spans="1:24" ht="110.25" x14ac:dyDescent="0.25">
      <c r="A8" s="162" t="s">
        <v>89</v>
      </c>
      <c r="B8" s="121" t="s">
        <v>80</v>
      </c>
      <c r="C8" s="129">
        <f>VLOOKUP(B8,Labor!$B$3:$G26,6,FALSE)</f>
        <v>59.334215421196951</v>
      </c>
      <c r="D8" s="121"/>
      <c r="E8" s="121"/>
      <c r="F8" s="121"/>
      <c r="G8" s="119"/>
      <c r="H8" s="88"/>
      <c r="I8" s="88"/>
      <c r="J8" s="88"/>
      <c r="K8" s="88"/>
      <c r="L8" s="88"/>
      <c r="M8" s="88"/>
      <c r="N8" s="88"/>
      <c r="O8" s="88"/>
      <c r="P8" s="88"/>
      <c r="Q8" s="88"/>
      <c r="R8" s="87"/>
      <c r="S8" s="87"/>
      <c r="T8" s="87"/>
      <c r="U8" s="87"/>
      <c r="V8" s="87"/>
      <c r="W8" s="87"/>
      <c r="X8" s="87"/>
    </row>
    <row r="9" spans="1:24" ht="15.75" x14ac:dyDescent="0.25">
      <c r="A9" s="162"/>
      <c r="B9" s="121"/>
      <c r="C9" s="129"/>
      <c r="D9" s="121"/>
      <c r="E9" s="121"/>
      <c r="F9" s="121"/>
      <c r="G9" s="119"/>
      <c r="H9" s="88"/>
      <c r="I9" s="88"/>
      <c r="J9" s="88"/>
      <c r="K9" s="88"/>
      <c r="L9" s="88"/>
      <c r="M9" s="88"/>
      <c r="N9" s="88"/>
      <c r="O9" s="88"/>
      <c r="P9" s="88"/>
      <c r="Q9" s="88"/>
      <c r="R9" s="87"/>
      <c r="S9" s="87"/>
      <c r="T9" s="87"/>
      <c r="U9" s="87"/>
      <c r="V9" s="87"/>
      <c r="W9" s="87"/>
      <c r="X9" s="87"/>
    </row>
    <row r="10" spans="1:24" ht="15.75" x14ac:dyDescent="0.25">
      <c r="A10" s="161" t="s">
        <v>147</v>
      </c>
      <c r="B10" s="121"/>
      <c r="C10" s="129"/>
      <c r="D10" s="121"/>
      <c r="E10" s="121"/>
      <c r="F10" s="121"/>
      <c r="G10" s="119">
        <f>SUM(G13:G33)</f>
        <v>0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7"/>
      <c r="S10" s="87"/>
      <c r="T10" s="87"/>
      <c r="U10" s="87"/>
      <c r="V10" s="87"/>
      <c r="W10" s="87"/>
      <c r="X10" s="87"/>
    </row>
    <row r="11" spans="1:24" ht="15.75" x14ac:dyDescent="0.25">
      <c r="A11" s="161" t="s">
        <v>91</v>
      </c>
      <c r="B11" s="121" t="s">
        <v>80</v>
      </c>
      <c r="C11" s="129">
        <f>VLOOKUP(B11,Labor!$B$3:$G26,6,FALSE)</f>
        <v>59.334215421196951</v>
      </c>
      <c r="D11" s="121"/>
      <c r="E11" s="121"/>
      <c r="F11" s="121"/>
      <c r="G11" s="119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7"/>
      <c r="S11" s="87"/>
      <c r="T11" s="87"/>
      <c r="U11" s="87"/>
      <c r="V11" s="87"/>
      <c r="W11" s="87"/>
      <c r="X11" s="87"/>
    </row>
    <row r="12" spans="1:24" ht="15.75" x14ac:dyDescent="0.25">
      <c r="A12" s="120" t="s">
        <v>177</v>
      </c>
      <c r="B12" s="121"/>
      <c r="C12" s="186" t="s">
        <v>133</v>
      </c>
      <c r="D12" s="186" t="s">
        <v>184</v>
      </c>
      <c r="E12" s="187" t="s">
        <v>50</v>
      </c>
      <c r="F12" s="188" t="s">
        <v>48</v>
      </c>
      <c r="G12" s="119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7"/>
      <c r="S12" s="87"/>
      <c r="T12" s="87"/>
      <c r="U12" s="87"/>
      <c r="V12" s="87"/>
      <c r="W12" s="87"/>
      <c r="X12" s="87"/>
    </row>
    <row r="13" spans="1:24" ht="15.75" x14ac:dyDescent="0.25">
      <c r="A13" s="120"/>
      <c r="B13" s="121" t="s">
        <v>90</v>
      </c>
      <c r="C13" s="129" t="s">
        <v>174</v>
      </c>
      <c r="D13" s="185">
        <f>VLOOKUP(C13,Categories!K16:L31,2,FALSE)</f>
        <v>290.60000000000002</v>
      </c>
      <c r="E13" s="121"/>
      <c r="F13" s="121"/>
      <c r="G13" s="119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7"/>
      <c r="S13" s="87"/>
      <c r="T13" s="87"/>
      <c r="U13" s="87"/>
      <c r="V13" s="87"/>
      <c r="W13" s="87"/>
      <c r="X13" s="87"/>
    </row>
    <row r="14" spans="1:24" ht="15.75" x14ac:dyDescent="0.25">
      <c r="A14" s="120"/>
      <c r="B14" s="121" t="s">
        <v>124</v>
      </c>
      <c r="C14" s="129" t="s">
        <v>93</v>
      </c>
      <c r="D14" s="185">
        <f>VLOOKUP(C14,Categories!K16:L31,2,FALSE)</f>
        <v>1.46</v>
      </c>
      <c r="E14" s="121"/>
      <c r="F14" s="121"/>
      <c r="G14" s="119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7"/>
      <c r="S14" s="87"/>
      <c r="T14" s="87"/>
      <c r="U14" s="87"/>
      <c r="V14" s="87"/>
      <c r="W14" s="87"/>
      <c r="X14" s="87"/>
    </row>
    <row r="15" spans="1:24" ht="15.75" x14ac:dyDescent="0.25">
      <c r="A15" s="120"/>
      <c r="B15" s="121" t="s">
        <v>124</v>
      </c>
      <c r="C15" s="129" t="s">
        <v>126</v>
      </c>
      <c r="D15" s="185">
        <f>VLOOKUP(C15,Categories!K16:L31,2,FALSE)</f>
        <v>2.92</v>
      </c>
      <c r="E15" s="121"/>
      <c r="F15" s="121"/>
      <c r="G15" s="119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7"/>
      <c r="S15" s="87"/>
      <c r="T15" s="87"/>
      <c r="U15" s="87"/>
      <c r="V15" s="87"/>
      <c r="W15" s="87"/>
      <c r="X15" s="87"/>
    </row>
    <row r="16" spans="1:24" ht="15.75" x14ac:dyDescent="0.25">
      <c r="A16" s="120"/>
      <c r="B16" s="121" t="s">
        <v>125</v>
      </c>
      <c r="C16" s="129" t="s">
        <v>170</v>
      </c>
      <c r="D16" s="185">
        <f>VLOOKUP(C16,Categories!K16:L31,2,FALSE)</f>
        <v>4</v>
      </c>
      <c r="E16" s="121"/>
      <c r="F16" s="121"/>
      <c r="G16" s="119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7"/>
      <c r="S16" s="87"/>
      <c r="T16" s="87"/>
      <c r="U16" s="87"/>
      <c r="V16" s="87"/>
      <c r="W16" s="87"/>
      <c r="X16" s="87"/>
    </row>
    <row r="17" spans="1:24" ht="15.75" x14ac:dyDescent="0.25">
      <c r="A17" s="120"/>
      <c r="B17" s="121" t="s">
        <v>127</v>
      </c>
      <c r="C17" s="129" t="s">
        <v>145</v>
      </c>
      <c r="D17" s="185">
        <f>VLOOKUP(C17,Categories!K16:L31,2,FALSE)</f>
        <v>4.38</v>
      </c>
      <c r="E17" s="121"/>
      <c r="F17" s="121"/>
      <c r="G17" s="119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7"/>
      <c r="S17" s="87"/>
      <c r="T17" s="87"/>
      <c r="U17" s="87"/>
      <c r="V17" s="87"/>
      <c r="W17" s="87"/>
      <c r="X17" s="87"/>
    </row>
    <row r="18" spans="1:24" ht="15.75" x14ac:dyDescent="0.25">
      <c r="A18" s="120"/>
      <c r="B18" s="121"/>
      <c r="C18" s="186" t="s">
        <v>49</v>
      </c>
      <c r="D18" s="186" t="s">
        <v>132</v>
      </c>
      <c r="E18" s="187" t="s">
        <v>50</v>
      </c>
      <c r="F18" s="188" t="s">
        <v>48</v>
      </c>
      <c r="G18" s="11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7"/>
      <c r="S18" s="87"/>
      <c r="T18" s="87"/>
      <c r="U18" s="87"/>
      <c r="V18" s="87"/>
      <c r="W18" s="87"/>
      <c r="X18" s="87"/>
    </row>
    <row r="19" spans="1:24" ht="15.75" x14ac:dyDescent="0.25">
      <c r="A19" s="120"/>
      <c r="B19" s="121"/>
      <c r="C19" s="191"/>
      <c r="D19" s="191"/>
      <c r="E19" s="192"/>
      <c r="F19" s="193"/>
      <c r="G19" s="119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7"/>
      <c r="S19" s="87"/>
      <c r="T19" s="87"/>
      <c r="U19" s="87"/>
      <c r="V19" s="87"/>
      <c r="W19" s="87"/>
      <c r="X19" s="87"/>
    </row>
    <row r="20" spans="1:24" ht="15.75" x14ac:dyDescent="0.25">
      <c r="A20" s="161" t="s">
        <v>107</v>
      </c>
      <c r="B20" s="121" t="s">
        <v>80</v>
      </c>
      <c r="C20" s="129">
        <f>VLOOKUP(B20,Labor!$B$3:$G26,6,FALSE)</f>
        <v>59.334215421196951</v>
      </c>
      <c r="D20" s="121"/>
      <c r="E20" s="121"/>
      <c r="F20" s="121"/>
      <c r="G20" s="119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7"/>
      <c r="S20" s="87"/>
      <c r="T20" s="87"/>
      <c r="U20" s="87"/>
      <c r="V20" s="87"/>
      <c r="W20" s="87"/>
      <c r="X20" s="87"/>
    </row>
    <row r="21" spans="1:24" ht="15.75" x14ac:dyDescent="0.25">
      <c r="A21" s="120" t="s">
        <v>177</v>
      </c>
      <c r="B21" s="121"/>
      <c r="C21" s="186" t="s">
        <v>133</v>
      </c>
      <c r="D21" s="186" t="s">
        <v>184</v>
      </c>
      <c r="E21" s="187" t="s">
        <v>50</v>
      </c>
      <c r="F21" s="188" t="s">
        <v>48</v>
      </c>
      <c r="G21" s="119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7"/>
      <c r="S21" s="87"/>
      <c r="T21" s="87"/>
      <c r="U21" s="87"/>
      <c r="V21" s="87"/>
      <c r="W21" s="87"/>
      <c r="X21" s="87"/>
    </row>
    <row r="22" spans="1:24" ht="15.75" x14ac:dyDescent="0.25">
      <c r="A22" s="120"/>
      <c r="B22" s="121" t="s">
        <v>90</v>
      </c>
      <c r="C22" s="129" t="s">
        <v>95</v>
      </c>
      <c r="D22" s="121">
        <f>VLOOKUP(C22,Categories!K16:L31,2,FALSE)</f>
        <v>1115</v>
      </c>
      <c r="E22" s="121"/>
      <c r="F22" s="121"/>
      <c r="G22" s="119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7"/>
      <c r="S22" s="87"/>
      <c r="T22" s="87"/>
      <c r="U22" s="87"/>
      <c r="V22" s="87"/>
      <c r="W22" s="87"/>
      <c r="X22" s="87"/>
    </row>
    <row r="23" spans="1:24" ht="15.75" x14ac:dyDescent="0.25">
      <c r="A23" s="120"/>
      <c r="B23" s="121" t="s">
        <v>124</v>
      </c>
      <c r="C23" s="129" t="s">
        <v>145</v>
      </c>
      <c r="D23" s="121">
        <f>VLOOKUP(C23,Categories!K16:L31,2,FALSE)</f>
        <v>4.38</v>
      </c>
      <c r="E23" s="121"/>
      <c r="F23" s="121"/>
      <c r="G23" s="119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7"/>
      <c r="S23" s="87"/>
      <c r="T23" s="87"/>
      <c r="U23" s="87"/>
      <c r="V23" s="87"/>
      <c r="W23" s="87"/>
      <c r="X23" s="87"/>
    </row>
    <row r="24" spans="1:24" ht="15.75" x14ac:dyDescent="0.25">
      <c r="A24" s="120"/>
      <c r="B24" s="121" t="s">
        <v>125</v>
      </c>
      <c r="C24" s="129" t="s">
        <v>172</v>
      </c>
      <c r="D24" s="121">
        <f>VLOOKUP(C24,Categories!K16:L31,2,FALSE)</f>
        <v>3.75</v>
      </c>
      <c r="E24" s="121"/>
      <c r="F24" s="121"/>
      <c r="G24" s="119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7"/>
      <c r="S24" s="87"/>
      <c r="T24" s="87"/>
      <c r="U24" s="87"/>
      <c r="V24" s="87"/>
      <c r="W24" s="87"/>
      <c r="X24" s="87"/>
    </row>
    <row r="25" spans="1:24" ht="15.75" x14ac:dyDescent="0.25">
      <c r="A25" s="120"/>
      <c r="B25" s="121" t="s">
        <v>127</v>
      </c>
      <c r="C25" s="129" t="s">
        <v>170</v>
      </c>
      <c r="D25" s="121">
        <f>VLOOKUP(C25,Categories!K16:L31,2,FALSE)</f>
        <v>4</v>
      </c>
      <c r="E25" s="121"/>
      <c r="F25" s="121"/>
      <c r="G25" s="119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7"/>
      <c r="S25" s="87"/>
      <c r="T25" s="87"/>
      <c r="U25" s="87"/>
      <c r="V25" s="87"/>
      <c r="W25" s="87"/>
      <c r="X25" s="87"/>
    </row>
    <row r="26" spans="1:24" ht="15.75" x14ac:dyDescent="0.25">
      <c r="A26" s="120"/>
      <c r="B26" s="121"/>
      <c r="C26" s="129"/>
      <c r="D26" s="121"/>
      <c r="E26" s="121"/>
      <c r="F26" s="121"/>
      <c r="G26" s="119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7"/>
      <c r="S26" s="87"/>
      <c r="T26" s="87"/>
      <c r="U26" s="87"/>
      <c r="V26" s="87"/>
      <c r="W26" s="87"/>
      <c r="X26" s="87"/>
    </row>
    <row r="27" spans="1:24" ht="15.75" x14ac:dyDescent="0.25">
      <c r="A27" s="120"/>
      <c r="B27" s="121"/>
      <c r="C27" s="186" t="s">
        <v>49</v>
      </c>
      <c r="D27" s="186" t="s">
        <v>132</v>
      </c>
      <c r="E27" s="187" t="s">
        <v>50</v>
      </c>
      <c r="F27" s="188" t="s">
        <v>48</v>
      </c>
      <c r="G27" s="119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7"/>
      <c r="S27" s="87"/>
      <c r="T27" s="87"/>
      <c r="U27" s="87"/>
      <c r="V27" s="87"/>
      <c r="W27" s="87"/>
      <c r="X27" s="87"/>
    </row>
    <row r="28" spans="1:24" ht="15.75" x14ac:dyDescent="0.25">
      <c r="A28" s="161" t="s">
        <v>96</v>
      </c>
      <c r="B28" s="121" t="s">
        <v>80</v>
      </c>
      <c r="C28" s="184">
        <f>VLOOKUP(B28,Labor!$B$3:$G26,6,FALSE)</f>
        <v>59.334215421196951</v>
      </c>
      <c r="D28" s="163"/>
      <c r="E28" s="164"/>
      <c r="F28" s="128"/>
      <c r="G28" s="119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7"/>
      <c r="S28" s="87"/>
      <c r="T28" s="87"/>
      <c r="U28" s="87"/>
      <c r="V28" s="87"/>
      <c r="W28" s="87"/>
      <c r="X28" s="87"/>
    </row>
    <row r="29" spans="1:24" ht="15.75" x14ac:dyDescent="0.25">
      <c r="A29" s="120" t="s">
        <v>177</v>
      </c>
      <c r="B29" s="121"/>
      <c r="C29" s="186" t="s">
        <v>133</v>
      </c>
      <c r="D29" s="186" t="s">
        <v>185</v>
      </c>
      <c r="E29" s="187" t="s">
        <v>50</v>
      </c>
      <c r="F29" s="188" t="s">
        <v>48</v>
      </c>
      <c r="G29" s="119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7"/>
      <c r="S29" s="87"/>
      <c r="T29" s="87"/>
      <c r="U29" s="87"/>
      <c r="V29" s="87"/>
      <c r="W29" s="87"/>
      <c r="X29" s="87"/>
    </row>
    <row r="30" spans="1:24" ht="15.75" x14ac:dyDescent="0.25">
      <c r="A30" s="120"/>
      <c r="B30" s="121" t="s">
        <v>90</v>
      </c>
      <c r="C30" s="129" t="s">
        <v>176</v>
      </c>
      <c r="D30" s="121">
        <f>VLOOKUP(C30,Categories!K16:L31,2,FALSE)</f>
        <v>1115</v>
      </c>
      <c r="E30" s="121"/>
      <c r="F30" s="121"/>
      <c r="G30" s="119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7"/>
      <c r="S30" s="87"/>
      <c r="T30" s="87"/>
      <c r="U30" s="87"/>
      <c r="V30" s="87"/>
      <c r="W30" s="87"/>
      <c r="X30" s="87"/>
    </row>
    <row r="31" spans="1:24" ht="15.75" x14ac:dyDescent="0.25">
      <c r="A31" s="120"/>
      <c r="B31" s="121" t="s">
        <v>124</v>
      </c>
      <c r="C31" s="129" t="s">
        <v>146</v>
      </c>
      <c r="D31" s="121">
        <f>VLOOKUP(C31,Categories!K16:L31,2,FALSE)</f>
        <v>5.84</v>
      </c>
      <c r="E31" s="121"/>
      <c r="F31" s="121"/>
      <c r="G31" s="119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7"/>
      <c r="S31" s="87"/>
      <c r="T31" s="87"/>
      <c r="U31" s="87"/>
      <c r="V31" s="87"/>
      <c r="W31" s="87"/>
      <c r="X31" s="87"/>
    </row>
    <row r="32" spans="1:24" ht="15.75" x14ac:dyDescent="0.25">
      <c r="A32" s="120"/>
      <c r="B32" s="121" t="s">
        <v>125</v>
      </c>
      <c r="C32" s="129" t="s">
        <v>93</v>
      </c>
      <c r="D32" s="121">
        <f>VLOOKUP(C32,Categories!K16:L31,2,FALSE)</f>
        <v>1.46</v>
      </c>
      <c r="E32" s="121"/>
      <c r="F32" s="121"/>
      <c r="G32" s="119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7"/>
      <c r="S32" s="87"/>
      <c r="T32" s="87"/>
      <c r="U32" s="87"/>
      <c r="V32" s="87"/>
      <c r="W32" s="87"/>
      <c r="X32" s="87"/>
    </row>
    <row r="33" spans="1:24" ht="15.75" x14ac:dyDescent="0.25">
      <c r="A33" s="120"/>
      <c r="B33" s="121" t="s">
        <v>127</v>
      </c>
      <c r="C33" s="129" t="s">
        <v>167</v>
      </c>
      <c r="D33" s="121">
        <f>VLOOKUP(C33,Categories!K16:L31,2,FALSE)</f>
        <v>8.76</v>
      </c>
      <c r="E33" s="121"/>
      <c r="F33" s="121"/>
      <c r="G33" s="119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7"/>
      <c r="S33" s="87"/>
      <c r="T33" s="87"/>
      <c r="U33" s="87"/>
      <c r="V33" s="87"/>
      <c r="W33" s="87"/>
      <c r="X33" s="87"/>
    </row>
    <row r="34" spans="1:24" ht="15.75" x14ac:dyDescent="0.25">
      <c r="A34" s="120"/>
      <c r="B34" s="121"/>
      <c r="C34" s="129"/>
      <c r="D34" s="121"/>
      <c r="E34" s="121"/>
      <c r="F34" s="121"/>
      <c r="G34" s="119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7"/>
      <c r="S34" s="87"/>
      <c r="T34" s="87"/>
      <c r="U34" s="87"/>
      <c r="V34" s="87"/>
      <c r="W34" s="87"/>
      <c r="X34" s="87"/>
    </row>
    <row r="35" spans="1:24" ht="15.75" x14ac:dyDescent="0.25">
      <c r="A35" s="120"/>
      <c r="B35" s="121"/>
      <c r="C35" s="186" t="s">
        <v>49</v>
      </c>
      <c r="D35" s="186" t="s">
        <v>132</v>
      </c>
      <c r="E35" s="187" t="s">
        <v>50</v>
      </c>
      <c r="F35" s="188" t="s">
        <v>48</v>
      </c>
      <c r="G35" s="119">
        <f>SUM(G36:G42)</f>
        <v>0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7"/>
      <c r="S35" s="87"/>
      <c r="T35" s="87"/>
      <c r="U35" s="87"/>
      <c r="V35" s="87"/>
      <c r="W35" s="87"/>
      <c r="X35" s="87"/>
    </row>
    <row r="36" spans="1:24" ht="15.75" x14ac:dyDescent="0.25">
      <c r="A36" s="161" t="s">
        <v>148</v>
      </c>
      <c r="B36" s="121" t="s">
        <v>80</v>
      </c>
      <c r="C36" s="129">
        <f>VLOOKUP(B36,Labor!$B$3:$G26,6,FALSE)</f>
        <v>59.334215421196951</v>
      </c>
      <c r="D36" s="121"/>
      <c r="E36" s="121"/>
      <c r="F36" s="121"/>
      <c r="G36" s="119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7"/>
      <c r="S36" s="87"/>
      <c r="T36" s="87"/>
      <c r="U36" s="87"/>
      <c r="V36" s="87"/>
      <c r="W36" s="87"/>
      <c r="X36" s="87"/>
    </row>
    <row r="37" spans="1:24" ht="15.75" x14ac:dyDescent="0.25">
      <c r="A37" s="120"/>
      <c r="B37" s="121"/>
      <c r="C37" s="186" t="s">
        <v>133</v>
      </c>
      <c r="D37" s="186" t="s">
        <v>185</v>
      </c>
      <c r="E37" s="187" t="s">
        <v>50</v>
      </c>
      <c r="F37" s="188" t="s">
        <v>48</v>
      </c>
      <c r="G37" s="119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7"/>
      <c r="S37" s="87"/>
      <c r="T37" s="87"/>
      <c r="U37" s="87"/>
      <c r="V37" s="87"/>
      <c r="W37" s="87"/>
      <c r="X37" s="87"/>
    </row>
    <row r="38" spans="1:24" ht="15.75" x14ac:dyDescent="0.25">
      <c r="A38" s="120"/>
      <c r="B38" s="121" t="s">
        <v>97</v>
      </c>
      <c r="C38" s="190" t="s">
        <v>150</v>
      </c>
      <c r="D38" s="121">
        <f>VLOOKUP(C38,Categories!M8:N28,2,FALSE)</f>
        <v>0.14000000000000001</v>
      </c>
      <c r="E38" s="121"/>
      <c r="F38" s="121"/>
      <c r="G38" s="119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7"/>
      <c r="S38" s="87"/>
      <c r="T38" s="87"/>
      <c r="U38" s="87"/>
      <c r="V38" s="87"/>
      <c r="W38" s="87"/>
      <c r="X38" s="87"/>
    </row>
    <row r="39" spans="1:24" ht="15.75" x14ac:dyDescent="0.25">
      <c r="A39" s="120"/>
      <c r="B39" s="121" t="s">
        <v>98</v>
      </c>
      <c r="C39" s="129" t="s">
        <v>151</v>
      </c>
      <c r="D39" s="121">
        <f>VLOOKUP(C39,Categories!M8:N28,2,FALSE)</f>
        <v>0.16</v>
      </c>
      <c r="E39" s="121"/>
      <c r="F39" s="121"/>
      <c r="G39" s="119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7"/>
      <c r="S39" s="87"/>
      <c r="T39" s="87"/>
      <c r="U39" s="87"/>
      <c r="V39" s="87"/>
      <c r="W39" s="87"/>
      <c r="X39" s="87"/>
    </row>
    <row r="40" spans="1:24" ht="15.75" x14ac:dyDescent="0.25">
      <c r="A40" s="120"/>
      <c r="B40" s="189" t="s">
        <v>99</v>
      </c>
      <c r="C40" s="129" t="s">
        <v>155</v>
      </c>
      <c r="D40" s="121">
        <f>VLOOKUP(C40,Categories!M8:N28,2,FALSE)</f>
        <v>0.24</v>
      </c>
      <c r="E40" s="121"/>
      <c r="F40" s="121"/>
      <c r="G40" s="119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7"/>
      <c r="S40" s="87"/>
      <c r="T40" s="87"/>
      <c r="U40" s="87"/>
      <c r="V40" s="87"/>
      <c r="W40" s="87"/>
      <c r="X40" s="87"/>
    </row>
    <row r="41" spans="1:24" ht="15.75" x14ac:dyDescent="0.25">
      <c r="A41" s="120"/>
      <c r="B41" s="121" t="s">
        <v>100</v>
      </c>
      <c r="C41" s="129" t="s">
        <v>156</v>
      </c>
      <c r="D41" s="121">
        <f>VLOOKUP(C41,Categories!M8:N28,2,FALSE)</f>
        <v>0.26</v>
      </c>
      <c r="E41" s="121"/>
      <c r="F41" s="121"/>
      <c r="G41" s="119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7"/>
      <c r="S41" s="87"/>
      <c r="T41" s="87"/>
      <c r="U41" s="87"/>
      <c r="V41" s="87"/>
      <c r="W41" s="87"/>
      <c r="X41" s="87"/>
    </row>
    <row r="42" spans="1:24" ht="15.75" x14ac:dyDescent="0.25">
      <c r="A42" s="120"/>
      <c r="B42" s="121" t="s">
        <v>15</v>
      </c>
      <c r="C42" s="129" t="s">
        <v>158</v>
      </c>
      <c r="D42" s="121">
        <f>VLOOKUP(C42,Categories!M8:N28,2,FALSE)</f>
        <v>0.3</v>
      </c>
      <c r="E42" s="121"/>
      <c r="F42" s="121"/>
      <c r="G42" s="119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7"/>
      <c r="S42" s="87"/>
      <c r="T42" s="87"/>
      <c r="U42" s="87"/>
      <c r="V42" s="87"/>
      <c r="W42" s="87"/>
      <c r="X42" s="87"/>
    </row>
    <row r="43" spans="1:24" ht="15.75" x14ac:dyDescent="0.25">
      <c r="A43" s="120"/>
      <c r="B43" s="121"/>
      <c r="C43" s="129"/>
      <c r="D43" s="121"/>
      <c r="E43" s="121"/>
      <c r="F43" s="121"/>
      <c r="G43" s="119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7"/>
      <c r="S43" s="87"/>
      <c r="T43" s="87"/>
      <c r="U43" s="87"/>
      <c r="V43" s="87"/>
      <c r="W43" s="87"/>
      <c r="X43" s="87"/>
    </row>
    <row r="44" spans="1:24" ht="15.75" x14ac:dyDescent="0.25">
      <c r="A44" s="161" t="s">
        <v>112</v>
      </c>
      <c r="B44" s="121"/>
      <c r="C44" s="186" t="s">
        <v>49</v>
      </c>
      <c r="D44" s="186" t="s">
        <v>132</v>
      </c>
      <c r="E44" s="187" t="s">
        <v>50</v>
      </c>
      <c r="F44" s="188" t="s">
        <v>48</v>
      </c>
      <c r="G44" s="119">
        <f>SUM(G45:G49)</f>
        <v>0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7"/>
      <c r="S44" s="87"/>
      <c r="T44" s="87"/>
      <c r="U44" s="87"/>
      <c r="V44" s="87"/>
      <c r="W44" s="87"/>
      <c r="X44" s="87"/>
    </row>
    <row r="45" spans="1:24" ht="15.75" x14ac:dyDescent="0.25">
      <c r="A45" s="120"/>
      <c r="B45" s="121" t="s">
        <v>80</v>
      </c>
      <c r="C45" s="129">
        <f>VLOOKUP(B45,Labor!$B$3:$G26,6,FALSE)</f>
        <v>59.334215421196951</v>
      </c>
      <c r="D45" s="121"/>
      <c r="E45" s="121"/>
      <c r="F45" s="121"/>
      <c r="G45" s="119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7"/>
      <c r="S45" s="87"/>
      <c r="T45" s="87"/>
      <c r="U45" s="87"/>
      <c r="V45" s="87"/>
      <c r="W45" s="87"/>
      <c r="X45" s="87"/>
    </row>
    <row r="46" spans="1:24" ht="15.75" x14ac:dyDescent="0.25">
      <c r="A46" s="120"/>
      <c r="B46" s="121"/>
      <c r="C46" s="186" t="s">
        <v>133</v>
      </c>
      <c r="D46" s="186" t="s">
        <v>185</v>
      </c>
      <c r="E46" s="187" t="s">
        <v>50</v>
      </c>
      <c r="F46" s="188" t="s">
        <v>48</v>
      </c>
      <c r="G46" s="119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7"/>
      <c r="S46" s="87"/>
      <c r="T46" s="87"/>
      <c r="U46" s="87"/>
      <c r="V46" s="87"/>
      <c r="W46" s="87"/>
      <c r="X46" s="87"/>
    </row>
    <row r="47" spans="1:24" ht="15.75" x14ac:dyDescent="0.25">
      <c r="A47" s="120"/>
      <c r="B47" s="121" t="s">
        <v>101</v>
      </c>
      <c r="C47" s="129" t="s">
        <v>153</v>
      </c>
      <c r="D47" s="121">
        <f>VLOOKUP(C47,Categories!M32:N33,2,FALSE)</f>
        <v>0.59</v>
      </c>
      <c r="E47" s="121"/>
      <c r="F47" s="121"/>
      <c r="G47" s="119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7"/>
      <c r="S47" s="87"/>
      <c r="T47" s="87"/>
      <c r="U47" s="87"/>
      <c r="V47" s="87"/>
      <c r="W47" s="87"/>
      <c r="X47" s="87"/>
    </row>
    <row r="48" spans="1:24" ht="15.75" x14ac:dyDescent="0.25">
      <c r="A48" s="120"/>
      <c r="B48" s="121" t="s">
        <v>62</v>
      </c>
      <c r="C48" s="129" t="s">
        <v>168</v>
      </c>
      <c r="D48" s="121">
        <f>VLOOKUP(C48,Categories!M32:N33,2,FALSE)</f>
        <v>998</v>
      </c>
      <c r="E48" s="121"/>
      <c r="F48" s="121"/>
      <c r="G48" s="119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7"/>
      <c r="S48" s="87"/>
      <c r="T48" s="87"/>
      <c r="U48" s="87"/>
      <c r="V48" s="87"/>
      <c r="W48" s="87"/>
      <c r="X48" s="87"/>
    </row>
    <row r="49" spans="1:24" ht="15.75" x14ac:dyDescent="0.25">
      <c r="A49" s="162"/>
      <c r="B49" s="121" t="s">
        <v>102</v>
      </c>
      <c r="C49" s="129" t="s">
        <v>153</v>
      </c>
      <c r="D49" s="121">
        <f>VLOOKUP(C49,Categories!M32:N33,2,FALSE)</f>
        <v>0.59</v>
      </c>
      <c r="E49" s="121"/>
      <c r="F49" s="121"/>
      <c r="G49" s="119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7"/>
      <c r="S49" s="87"/>
      <c r="T49" s="87"/>
      <c r="U49" s="87"/>
      <c r="V49" s="87"/>
      <c r="W49" s="87"/>
      <c r="X49" s="87"/>
    </row>
    <row r="50" spans="1:24" ht="15.75" x14ac:dyDescent="0.25">
      <c r="A50" s="162"/>
      <c r="B50" s="121"/>
      <c r="C50" s="129"/>
      <c r="D50" s="121"/>
      <c r="E50" s="121"/>
      <c r="F50" s="121"/>
      <c r="G50" s="119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7"/>
      <c r="S50" s="87"/>
      <c r="T50" s="87"/>
      <c r="U50" s="87"/>
      <c r="V50" s="87"/>
      <c r="W50" s="87"/>
      <c r="X50" s="87"/>
    </row>
    <row r="51" spans="1:24" ht="15.75" x14ac:dyDescent="0.25">
      <c r="A51" s="195" t="s">
        <v>103</v>
      </c>
      <c r="B51" s="121"/>
      <c r="C51" s="186" t="s">
        <v>49</v>
      </c>
      <c r="D51" s="186" t="s">
        <v>51</v>
      </c>
      <c r="E51" s="194" t="s">
        <v>52</v>
      </c>
      <c r="F51" s="188" t="s">
        <v>48</v>
      </c>
      <c r="G51" s="119">
        <f>SUM(G52:G54)</f>
        <v>0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7"/>
      <c r="S51" s="87"/>
      <c r="T51" s="87"/>
      <c r="U51" s="87"/>
      <c r="V51" s="87"/>
      <c r="W51" s="87"/>
      <c r="X51" s="87"/>
    </row>
    <row r="52" spans="1:24" ht="15.75" x14ac:dyDescent="0.25">
      <c r="A52" s="162"/>
      <c r="B52" s="121"/>
      <c r="C52" s="129"/>
      <c r="D52" s="121"/>
      <c r="E52" s="121"/>
      <c r="F52" s="121"/>
      <c r="G52" s="119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7"/>
      <c r="S52" s="87"/>
      <c r="T52" s="87"/>
      <c r="U52" s="87"/>
      <c r="V52" s="87"/>
      <c r="W52" s="87"/>
      <c r="X52" s="87"/>
    </row>
    <row r="53" spans="1:24" ht="15.75" x14ac:dyDescent="0.25">
      <c r="A53" s="162"/>
      <c r="B53" s="121" t="s">
        <v>54</v>
      </c>
      <c r="C53" s="129">
        <f>VLOOKUP(B53,Labor!$B$3:$G26,6,FALSE)</f>
        <v>72.899192697846559</v>
      </c>
      <c r="D53" s="121"/>
      <c r="E53" s="121"/>
      <c r="F53" s="121"/>
      <c r="G53" s="119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7"/>
      <c r="S53" s="87"/>
      <c r="T53" s="87"/>
      <c r="U53" s="87"/>
      <c r="V53" s="87"/>
      <c r="W53" s="87"/>
      <c r="X53" s="87"/>
    </row>
    <row r="54" spans="1:24" ht="15.75" x14ac:dyDescent="0.25">
      <c r="A54" s="162"/>
      <c r="B54" s="121" t="s">
        <v>43</v>
      </c>
      <c r="C54" s="129">
        <f>VLOOKUP(B54,Labor!$B$3:$G27,6,FALSE)</f>
        <v>71.913219812460454</v>
      </c>
      <c r="D54" s="121"/>
      <c r="E54" s="121"/>
      <c r="F54" s="121"/>
      <c r="G54" s="119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7"/>
      <c r="S54" s="87"/>
      <c r="T54" s="87"/>
      <c r="U54" s="87"/>
      <c r="V54" s="87"/>
      <c r="W54" s="87"/>
      <c r="X54" s="87"/>
    </row>
    <row r="55" spans="1:24" ht="15.75" x14ac:dyDescent="0.25">
      <c r="A55" s="195" t="s">
        <v>67</v>
      </c>
      <c r="B55" s="121"/>
      <c r="C55" s="186" t="s">
        <v>49</v>
      </c>
      <c r="D55" s="186" t="s">
        <v>51</v>
      </c>
      <c r="E55" s="194" t="s">
        <v>52</v>
      </c>
      <c r="F55" s="188" t="s">
        <v>48</v>
      </c>
      <c r="G55" s="119">
        <f>SUM(G56:G57)</f>
        <v>0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7"/>
      <c r="S55" s="87"/>
      <c r="T55" s="87"/>
      <c r="U55" s="87"/>
      <c r="V55" s="87"/>
      <c r="W55" s="87"/>
      <c r="X55" s="87"/>
    </row>
    <row r="56" spans="1:24" ht="15.75" x14ac:dyDescent="0.25">
      <c r="A56" s="162"/>
      <c r="B56" s="121" t="s">
        <v>43</v>
      </c>
      <c r="C56" s="129">
        <f>VLOOKUP(B56,Labor!$B$3:$G26,6,FALSE)</f>
        <v>71.913219812460454</v>
      </c>
      <c r="D56" s="121"/>
      <c r="E56" s="121"/>
      <c r="F56" s="121"/>
      <c r="G56" s="119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7"/>
      <c r="S56" s="87"/>
      <c r="T56" s="87"/>
      <c r="U56" s="87"/>
      <c r="V56" s="87"/>
      <c r="W56" s="87"/>
      <c r="X56" s="87"/>
    </row>
    <row r="57" spans="1:24" ht="15.75" x14ac:dyDescent="0.25">
      <c r="A57" s="162"/>
      <c r="B57" s="121" t="s">
        <v>56</v>
      </c>
      <c r="C57" s="129">
        <f>VLOOKUP(B57,Labor!$B$3:$G27,6,FALSE)</f>
        <v>31.456931101267525</v>
      </c>
      <c r="D57" s="121"/>
      <c r="E57" s="121"/>
      <c r="F57" s="121"/>
      <c r="G57" s="119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7"/>
      <c r="S57" s="87"/>
      <c r="T57" s="87"/>
      <c r="U57" s="87"/>
      <c r="V57" s="87"/>
      <c r="W57" s="87"/>
      <c r="X57" s="87"/>
    </row>
    <row r="58" spans="1:24" ht="15.75" x14ac:dyDescent="0.25">
      <c r="A58" s="162"/>
      <c r="B58" s="121"/>
      <c r="C58" s="129"/>
      <c r="D58" s="121"/>
      <c r="E58" s="121"/>
      <c r="F58" s="121"/>
      <c r="G58" s="119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7"/>
      <c r="S58" s="87"/>
      <c r="T58" s="87"/>
      <c r="U58" s="87"/>
      <c r="V58" s="87"/>
      <c r="W58" s="87"/>
      <c r="X58" s="87"/>
    </row>
    <row r="59" spans="1:24" ht="15.75" x14ac:dyDescent="0.25">
      <c r="A59" s="162"/>
      <c r="B59" s="121"/>
      <c r="C59" s="129"/>
      <c r="D59" s="121"/>
      <c r="E59" s="121"/>
      <c r="F59" s="121"/>
      <c r="G59" s="119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7"/>
      <c r="S59" s="87"/>
      <c r="T59" s="87"/>
      <c r="U59" s="87"/>
      <c r="V59" s="87"/>
      <c r="W59" s="87"/>
      <c r="X59" s="87"/>
    </row>
    <row r="60" spans="1:24" ht="15.75" x14ac:dyDescent="0.25">
      <c r="A60" s="120"/>
      <c r="B60" s="120"/>
      <c r="C60" s="129"/>
      <c r="D60" s="121"/>
      <c r="E60" s="121"/>
      <c r="F60" s="121"/>
      <c r="G60" s="122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7"/>
      <c r="S60" s="87"/>
      <c r="T60" s="87"/>
      <c r="U60" s="87"/>
      <c r="V60" s="87"/>
      <c r="W60" s="87"/>
      <c r="X60" s="87"/>
    </row>
    <row r="61" spans="1:24" ht="16.5" thickBot="1" x14ac:dyDescent="0.3">
      <c r="A61" s="100"/>
      <c r="B61" s="100"/>
      <c r="C61" s="125"/>
      <c r="D61" s="126"/>
      <c r="E61" s="126"/>
      <c r="F61" s="126"/>
      <c r="G61" s="127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7"/>
      <c r="S61" s="87"/>
      <c r="T61" s="87"/>
      <c r="U61" s="87"/>
      <c r="V61" s="87"/>
      <c r="W61" s="87"/>
      <c r="X61" s="87"/>
    </row>
    <row r="62" spans="1:24" ht="15.75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7"/>
      <c r="S62" s="87"/>
      <c r="T62" s="87"/>
      <c r="U62" s="87"/>
      <c r="V62" s="87"/>
      <c r="W62" s="87"/>
      <c r="X62" s="87"/>
    </row>
    <row r="63" spans="1:24" ht="15.75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7"/>
      <c r="S63" s="87"/>
      <c r="T63" s="87"/>
      <c r="U63" s="87"/>
      <c r="V63" s="87"/>
      <c r="W63" s="87"/>
      <c r="X63" s="87"/>
    </row>
    <row r="64" spans="1:24" ht="15.75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7"/>
      <c r="S64" s="87"/>
      <c r="T64" s="87"/>
      <c r="U64" s="87"/>
      <c r="V64" s="87"/>
      <c r="W64" s="87"/>
      <c r="X64" s="87"/>
    </row>
    <row r="65" spans="1:24" ht="15.75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7"/>
      <c r="S65" s="87"/>
      <c r="T65" s="87"/>
      <c r="U65" s="87"/>
      <c r="V65" s="87"/>
      <c r="W65" s="87"/>
      <c r="X65" s="87"/>
    </row>
    <row r="66" spans="1:24" ht="15.75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7"/>
      <c r="S66" s="87"/>
      <c r="T66" s="87"/>
      <c r="U66" s="87"/>
      <c r="V66" s="87"/>
      <c r="W66" s="87"/>
      <c r="X66" s="87"/>
    </row>
  </sheetData>
  <dataValidations count="19">
    <dataValidation type="list" allowBlank="1" showInputMessage="1" showErrorMessage="1" sqref="A37:A38 A42 A11 A40 A30:A34 A9 A4 A17:A19 A13:A15" xr:uid="{4A5F20D0-A43B-48E0-95FA-D787CD847B65}">
      <formula1>INDIRECT(A3)</formula1>
    </dataValidation>
    <dataValidation type="list" allowBlank="1" showInputMessage="1" showErrorMessage="1" sqref="B29" xr:uid="{A1663D17-8913-406E-9512-E37309529E9B}">
      <formula1>INDIRECT(A29)</formula1>
    </dataValidation>
    <dataValidation type="list" allowBlank="1" showInputMessage="1" showErrorMessage="1" sqref="A41" xr:uid="{F560A55C-BFBF-45DD-9913-C79A7EBDF7AA}">
      <formula1>INDIRECT(A30)</formula1>
    </dataValidation>
    <dataValidation type="list" allowBlank="1" showInputMessage="1" showErrorMessage="1" sqref="B30 B13 B22" xr:uid="{329DEB1D-9618-43F0-8001-493E4F6AFEDB}">
      <formula1>INDIRECT(A12)</formula1>
    </dataValidation>
    <dataValidation type="list" allowBlank="1" showInputMessage="1" showErrorMessage="1" sqref="A12" xr:uid="{C5DA5892-8B46-4E9E-A63F-C7FDDA43D901}">
      <formula1>Buprenorphine_Medication</formula1>
    </dataValidation>
    <dataValidation type="list" allowBlank="1" showInputMessage="1" showErrorMessage="1" sqref="B38 B23 B31 B14" xr:uid="{C457D385-06A1-47B6-8293-E797231C7CB7}">
      <formula1>INDIRECT(A12)</formula1>
    </dataValidation>
    <dataValidation type="list" allowBlank="1" showInputMessage="1" showErrorMessage="1" sqref="B24 B32 B39 B47 B15" xr:uid="{66ED3241-0450-4E96-96B4-1DFC49785A76}">
      <formula1>INDIRECT(A12)</formula1>
    </dataValidation>
    <dataValidation type="list" allowBlank="1" showInputMessage="1" showErrorMessage="1" sqref="B25:B26 B33:B34 B40 B21 B48 B16" xr:uid="{D4B20698-8A20-46DA-AC63-A5CE24FC3DD8}">
      <formula1>INDIRECT(A12)</formula1>
    </dataValidation>
    <dataValidation type="list" allowBlank="1" showInputMessage="1" showErrorMessage="1" sqref="A20" xr:uid="{94505404-DF30-46EB-B157-9A5FA3930AB7}">
      <formula1>INDIRECT(A10)</formula1>
    </dataValidation>
    <dataValidation type="list" allowBlank="1" showInputMessage="1" showErrorMessage="1" sqref="A25:A26" xr:uid="{A4D915C3-02C4-472D-8A47-77F5A55018BE}">
      <formula1>INDIRECT(A20)</formula1>
    </dataValidation>
    <dataValidation type="list" allowBlank="1" showInputMessage="1" showErrorMessage="1" sqref="A21:A23" xr:uid="{05C47A0A-AFE5-44E4-ABFA-AFC9AF954EE0}">
      <formula1>INDIRECT(A12)</formula1>
    </dataValidation>
    <dataValidation type="list" allowBlank="1" showInputMessage="1" showErrorMessage="1" sqref="A28" xr:uid="{3AEFAE25-B78D-43D0-B7EF-742B9E68A8BF}">
      <formula1>INDIRECT(A10)</formula1>
    </dataValidation>
    <dataValidation type="list" allowBlank="1" showInputMessage="1" showErrorMessage="1" sqref="A29" xr:uid="{4AC8D90B-3E68-4E36-9286-C839686F1429}">
      <formula1>INDIRECT(A12)</formula1>
    </dataValidation>
    <dataValidation type="list" allowBlank="1" showInputMessage="1" showErrorMessage="1" sqref="A27 A35 A5 A16" xr:uid="{4E1C2770-FE2C-45F8-8E6A-76F39EB9091E}">
      <formula1>INDIRECT(A3)</formula1>
    </dataValidation>
    <dataValidation type="list" allowBlank="1" showInputMessage="1" showErrorMessage="1" sqref="B35 B37 B41 B49:B51 B17:B19" xr:uid="{64FA9451-E7D6-4323-BFA1-B7ACE93E5F60}">
      <formula1>INDIRECT(A12)</formula1>
    </dataValidation>
    <dataValidation type="list" allowBlank="1" showInputMessage="1" showErrorMessage="1" sqref="A39" xr:uid="{E0B74064-73F4-4C49-8D38-B4504AD1D3B4}">
      <formula1>INDIRECT(A33)</formula1>
    </dataValidation>
    <dataValidation type="list" allowBlank="1" showInputMessage="1" showErrorMessage="1" sqref="B42" xr:uid="{3254FD6E-4EEF-4B72-A1D1-9C7AC27F1DC1}">
      <formula1>INDIRECT(A36)</formula1>
    </dataValidation>
    <dataValidation type="list" allowBlank="1" showInputMessage="1" showErrorMessage="1" sqref="A6:A8" xr:uid="{DF9A0A95-A0E2-4644-A652-4D10E7AC7253}">
      <formula1>INDIRECT(A3)</formula1>
    </dataValidation>
    <dataValidation type="list" allowBlank="1" showInputMessage="1" showErrorMessage="1" sqref="A24" xr:uid="{77E59F0A-43C7-41DF-92B7-8B455DBB9F2A}">
      <formula1>INDIRECT(A12)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3B88EA1-B1C7-4978-863A-73E658CA91A2}">
          <x14:formula1>
            <xm:f>Labor!$B$6:$B$22</xm:f>
          </x14:formula1>
          <xm:sqref>B27:B28 B20 B36 B43:B46 B53:B61 B4:B12</xm:sqref>
        </x14:dataValidation>
        <x14:dataValidation type="list" allowBlank="1" showInputMessage="1" showErrorMessage="1" xr:uid="{EDEE3073-6788-47C1-8FC3-3475E3F9CC8C}">
          <x14:formula1>
            <xm:f>Categories!$E$6:$H$6</xm:f>
          </x14:formula1>
          <xm:sqref>B3</xm:sqref>
        </x14:dataValidation>
        <x14:dataValidation type="list" allowBlank="1" showInputMessage="1" showErrorMessage="1" xr:uid="{EA367B4A-D573-4BF1-89B9-C5D5945C56D9}">
          <x14:formula1>
            <xm:f>Categories!$K$16:$K$31</xm:f>
          </x14:formula1>
          <xm:sqref>C13:C17 C22:C25 C30:C34</xm:sqref>
        </x14:dataValidation>
        <x14:dataValidation type="list" allowBlank="1" showInputMessage="1" showErrorMessage="1" xr:uid="{801E4AF0-8698-47DF-8016-44F2CB0FD79C}">
          <x14:formula1>
            <xm:f>Categories!$K$1:$M$1</xm:f>
          </x14:formula1>
          <xm:sqref>A36 A44</xm:sqref>
        </x14:dataValidation>
        <x14:dataValidation type="list" allowBlank="1" showInputMessage="1" showErrorMessage="1" xr:uid="{A7044D08-731E-4EAF-AA5B-8E77E686B6A1}">
          <x14:formula1>
            <xm:f>Categories!$M$8:$M$28</xm:f>
          </x14:formula1>
          <xm:sqref>C38:C42</xm:sqref>
        </x14:dataValidation>
        <x14:dataValidation type="list" allowBlank="1" showInputMessage="1" showErrorMessage="1" xr:uid="{32AB89A2-9438-4298-AFEB-652FE9D0F300}">
          <x14:formula1>
            <xm:f>Categories!$M$32:$M$33</xm:f>
          </x14:formula1>
          <xm:sqref>C47:C50 C59 C52</xm:sqref>
        </x14:dataValidation>
        <x14:dataValidation type="list" allowBlank="1" showInputMessage="1" showErrorMessage="1" xr:uid="{9A400DB7-0781-4093-AEE2-99C290441675}">
          <x14:formula1>
            <xm:f>Categories!$I$1:$P$1</xm:f>
          </x14:formula1>
          <xm:sqref>A3 A43 A45:A50 A10</xm:sqref>
        </x14:dataValidation>
        <x14:dataValidation type="list" allowBlank="1" showInputMessage="1" showErrorMessage="1" xr:uid="{196F49D8-902C-40AA-99D0-45D46BFDDF3D}">
          <x14:formula1>
            <xm:f>Categories!$E$9:$E$17</xm:f>
          </x14:formula1>
          <xm:sqref>E60:F60</xm:sqref>
        </x14:dataValidation>
        <x14:dataValidation type="list" allowBlank="1" showInputMessage="1" showErrorMessage="1" xr:uid="{0EB7D05E-56FC-4002-9074-3A6518312FA0}">
          <x14:formula1>
            <xm:f>Categories!$E$7:$E$17</xm:f>
          </x14:formula1>
          <xm:sqref>D60</xm:sqref>
        </x14:dataValidation>
        <x14:dataValidation type="list" allowBlank="1" showInputMessage="1" showErrorMessage="1" xr:uid="{21ABE9EF-1B70-4FFC-B15C-2138DCCB3336}">
          <x14:formula1>
            <xm:f>Categories!$N$1:$P$1</xm:f>
          </x14:formula1>
          <xm:sqref>A51:A61</xm:sqref>
        </x14:dataValidation>
        <x14:dataValidation type="list" allowBlank="1" showInputMessage="1" showErrorMessage="1" xr:uid="{5337B90D-1839-4673-91FC-96A443D12E0C}">
          <x14:formula1>
            <xm:f>Labor!$B$6</xm:f>
          </x14:formula1>
          <xm:sqref>B52</xm:sqref>
        </x14:dataValidation>
        <x14:dataValidation type="list" allowBlank="1" showInputMessage="1" showErrorMessage="1" xr:uid="{5C0027EE-6CFB-4780-9B31-F35DE4D802EF}">
          <x14:formula1>
            <xm:f>Categories!$Q$1:$Q$51</xm:f>
          </x14:formula1>
          <xm:sqref>D4:F9 D10:F11 E13:F17 E19:F20 E22:F26 D28:F28 E30:F34 E38:F43 E47:F50 D45:F45 D52:F54 D56:F59 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174B-571B-4DA9-814A-AA1DA79F8342}">
  <dimension ref="A1:W27"/>
  <sheetViews>
    <sheetView topLeftCell="A3" workbookViewId="0">
      <selection activeCell="B28" sqref="B28"/>
    </sheetView>
  </sheetViews>
  <sheetFormatPr defaultRowHeight="15" x14ac:dyDescent="0.25"/>
  <cols>
    <col min="1" max="1" width="1.5703125" customWidth="1"/>
    <col min="2" max="2" width="62.5703125" customWidth="1"/>
    <col min="3" max="3" width="17.7109375" customWidth="1"/>
    <col min="4" max="4" width="16" customWidth="1"/>
    <col min="5" max="5" width="23.140625" customWidth="1"/>
    <col min="6" max="6" width="12" customWidth="1"/>
    <col min="7" max="7" width="22.28515625" customWidth="1"/>
    <col min="8" max="8" width="20" customWidth="1"/>
  </cols>
  <sheetData>
    <row r="1" spans="1:23" ht="16.5" thickBo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8"/>
      <c r="R1" s="88"/>
      <c r="S1" s="88"/>
      <c r="T1" s="88"/>
      <c r="U1" s="88"/>
      <c r="V1" s="88"/>
      <c r="W1" s="88"/>
    </row>
    <row r="2" spans="1:23" ht="15.75" x14ac:dyDescent="0.25">
      <c r="A2" s="88"/>
      <c r="B2" s="90"/>
      <c r="C2" s="91"/>
      <c r="D2" s="91"/>
      <c r="E2" s="91"/>
      <c r="F2" s="91"/>
      <c r="G2" s="91"/>
      <c r="H2" s="91"/>
      <c r="I2" s="92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ht="21" x14ac:dyDescent="0.35">
      <c r="A3" s="88"/>
      <c r="B3" s="93" t="s">
        <v>36</v>
      </c>
      <c r="C3" s="94"/>
      <c r="D3" s="94"/>
      <c r="E3" s="94"/>
      <c r="F3" s="94"/>
      <c r="G3" s="94"/>
      <c r="H3" s="94"/>
      <c r="I3" s="89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ht="37.5" x14ac:dyDescent="0.3">
      <c r="A4" s="95"/>
      <c r="B4" s="49" t="s">
        <v>42</v>
      </c>
      <c r="C4" s="103" t="s">
        <v>37</v>
      </c>
      <c r="D4" s="103" t="s">
        <v>38</v>
      </c>
      <c r="E4" s="103" t="s">
        <v>39</v>
      </c>
      <c r="F4" s="103" t="s">
        <v>40</v>
      </c>
      <c r="G4" s="103" t="s">
        <v>46</v>
      </c>
      <c r="H4" s="103" t="s">
        <v>41</v>
      </c>
      <c r="I4" s="10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ht="18.75" x14ac:dyDescent="0.3">
      <c r="A5" s="88"/>
      <c r="B5" s="49"/>
      <c r="C5" s="101"/>
      <c r="D5" s="101"/>
      <c r="E5" s="101"/>
      <c r="F5" s="101"/>
      <c r="G5" s="101"/>
      <c r="H5" s="101"/>
      <c r="I5" s="105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18.75" x14ac:dyDescent="0.3">
      <c r="A6" s="88"/>
      <c r="B6" s="97" t="s">
        <v>53</v>
      </c>
      <c r="C6" s="98">
        <v>116080</v>
      </c>
      <c r="D6" s="99">
        <v>0.31</v>
      </c>
      <c r="E6" s="98">
        <f>C6*(1+D6)</f>
        <v>152064.80000000002</v>
      </c>
      <c r="F6" s="96">
        <v>1</v>
      </c>
      <c r="G6" s="102">
        <f>((E6/52.149)/40)</f>
        <v>72.899192697846559</v>
      </c>
      <c r="H6" s="98">
        <f>F6*E6</f>
        <v>152064.80000000002</v>
      </c>
      <c r="I6" s="89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3" ht="18.75" x14ac:dyDescent="0.3">
      <c r="A7" s="88"/>
      <c r="B7" s="97" t="s">
        <v>54</v>
      </c>
      <c r="C7" s="98">
        <v>116080</v>
      </c>
      <c r="D7" s="99">
        <v>0.31</v>
      </c>
      <c r="E7" s="98">
        <f t="shared" ref="E7:E22" si="0">C7*(1+D7)</f>
        <v>152064.80000000002</v>
      </c>
      <c r="F7" s="96">
        <v>1</v>
      </c>
      <c r="G7" s="102">
        <f t="shared" ref="G7:G22" si="1">((E7/52.149)/40)</f>
        <v>72.899192697846559</v>
      </c>
      <c r="H7" s="98">
        <f t="shared" ref="H7:H22" si="2">F7*E7</f>
        <v>152064.80000000002</v>
      </c>
      <c r="I7" s="8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3" ht="18.75" x14ac:dyDescent="0.3">
      <c r="A8" s="88"/>
      <c r="B8" s="97" t="s">
        <v>43</v>
      </c>
      <c r="C8" s="98">
        <v>114510</v>
      </c>
      <c r="D8" s="99">
        <v>0.31</v>
      </c>
      <c r="E8" s="98">
        <f t="shared" si="0"/>
        <v>150008.1</v>
      </c>
      <c r="F8" s="96">
        <v>1</v>
      </c>
      <c r="G8" s="102">
        <f t="shared" si="1"/>
        <v>71.913219812460454</v>
      </c>
      <c r="H8" s="98">
        <f t="shared" si="2"/>
        <v>150008.1</v>
      </c>
      <c r="I8" s="8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ht="18.75" x14ac:dyDescent="0.3">
      <c r="A9" s="88"/>
      <c r="B9" s="97" t="s">
        <v>55</v>
      </c>
      <c r="C9" s="98">
        <v>80010</v>
      </c>
      <c r="D9" s="99">
        <v>0.31</v>
      </c>
      <c r="E9" s="98">
        <f t="shared" si="0"/>
        <v>104813.1</v>
      </c>
      <c r="F9" s="96">
        <v>1</v>
      </c>
      <c r="G9" s="102">
        <f t="shared" si="1"/>
        <v>50.246936662256232</v>
      </c>
      <c r="H9" s="98">
        <f t="shared" si="2"/>
        <v>104813.1</v>
      </c>
      <c r="I9" s="8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3" ht="18.75" x14ac:dyDescent="0.3">
      <c r="A10" s="88"/>
      <c r="B10" s="97" t="s">
        <v>56</v>
      </c>
      <c r="C10" s="98">
        <v>50090</v>
      </c>
      <c r="D10" s="99">
        <v>0.31</v>
      </c>
      <c r="E10" s="98">
        <f t="shared" si="0"/>
        <v>65617.900000000009</v>
      </c>
      <c r="F10" s="96">
        <v>1</v>
      </c>
      <c r="G10" s="102">
        <f t="shared" si="1"/>
        <v>31.456931101267525</v>
      </c>
      <c r="H10" s="98">
        <f t="shared" si="2"/>
        <v>65617.900000000009</v>
      </c>
      <c r="I10" s="8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ht="18.75" x14ac:dyDescent="0.3">
      <c r="A11" s="88"/>
      <c r="B11" s="97" t="s">
        <v>57</v>
      </c>
      <c r="C11" s="98">
        <v>75140</v>
      </c>
      <c r="D11" s="99">
        <v>0.31</v>
      </c>
      <c r="E11" s="98">
        <f t="shared" si="0"/>
        <v>98433.400000000009</v>
      </c>
      <c r="F11" s="96">
        <v>1</v>
      </c>
      <c r="G11" s="102">
        <f t="shared" si="1"/>
        <v>47.188536692937546</v>
      </c>
      <c r="H11" s="98">
        <f t="shared" si="2"/>
        <v>98433.400000000009</v>
      </c>
      <c r="I11" s="8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ht="18.75" x14ac:dyDescent="0.3">
      <c r="A12" s="88"/>
      <c r="B12" s="97" t="s">
        <v>58</v>
      </c>
      <c r="C12" s="98">
        <v>53560</v>
      </c>
      <c r="D12" s="99">
        <v>0.31</v>
      </c>
      <c r="E12" s="98">
        <f t="shared" si="0"/>
        <v>70163.600000000006</v>
      </c>
      <c r="F12" s="96">
        <v>1</v>
      </c>
      <c r="G12" s="102">
        <f t="shared" si="1"/>
        <v>33.63611958043299</v>
      </c>
      <c r="H12" s="98">
        <f t="shared" si="2"/>
        <v>70163.600000000006</v>
      </c>
      <c r="I12" s="8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3" ht="18.75" x14ac:dyDescent="0.3">
      <c r="A13" s="88"/>
      <c r="B13" s="97" t="s">
        <v>59</v>
      </c>
      <c r="C13" s="98">
        <v>45390</v>
      </c>
      <c r="D13" s="99">
        <v>0.31</v>
      </c>
      <c r="E13" s="98">
        <f t="shared" si="0"/>
        <v>59460.9</v>
      </c>
      <c r="F13" s="96">
        <v>1</v>
      </c>
      <c r="G13" s="102">
        <f t="shared" si="1"/>
        <v>28.50529252718173</v>
      </c>
      <c r="H13" s="98">
        <f t="shared" si="2"/>
        <v>59460.9</v>
      </c>
      <c r="I13" s="89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ht="18.75" x14ac:dyDescent="0.3">
      <c r="A14" s="88"/>
      <c r="B14" s="97" t="s">
        <v>60</v>
      </c>
      <c r="C14" s="98">
        <v>51550</v>
      </c>
      <c r="D14" s="99">
        <v>0.31</v>
      </c>
      <c r="E14" s="98">
        <f t="shared" si="0"/>
        <v>67530.5</v>
      </c>
      <c r="F14" s="96">
        <v>1</v>
      </c>
      <c r="G14" s="102">
        <f t="shared" si="1"/>
        <v>32.373823083855875</v>
      </c>
      <c r="H14" s="98">
        <f t="shared" si="2"/>
        <v>67530.5</v>
      </c>
      <c r="I14" s="89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3" ht="18.75" x14ac:dyDescent="0.3">
      <c r="A15" s="88"/>
      <c r="B15" s="97" t="s">
        <v>61</v>
      </c>
      <c r="C15" s="98">
        <v>65000</v>
      </c>
      <c r="D15" s="99">
        <v>0.31</v>
      </c>
      <c r="E15" s="98">
        <f t="shared" si="0"/>
        <v>85150</v>
      </c>
      <c r="F15" s="96">
        <v>1</v>
      </c>
      <c r="G15" s="102">
        <f>((E15/52.149)/40)</f>
        <v>40.820533471399258</v>
      </c>
      <c r="H15" s="98">
        <f t="shared" si="2"/>
        <v>85150</v>
      </c>
      <c r="I15" s="89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s="169" customFormat="1" ht="18.75" x14ac:dyDescent="0.3">
      <c r="A16" s="205"/>
      <c r="B16" s="206" t="s">
        <v>108</v>
      </c>
      <c r="C16" s="207">
        <v>116080</v>
      </c>
      <c r="D16" s="208">
        <v>0.31</v>
      </c>
      <c r="E16" s="207">
        <f t="shared" si="0"/>
        <v>152064.80000000002</v>
      </c>
      <c r="F16" s="209">
        <v>1</v>
      </c>
      <c r="G16" s="210">
        <f t="shared" si="1"/>
        <v>72.899192697846559</v>
      </c>
      <c r="H16" s="207">
        <f t="shared" si="2"/>
        <v>152064.80000000002</v>
      </c>
      <c r="I16" s="211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s="169" customFormat="1" ht="18.75" x14ac:dyDescent="0.3">
      <c r="A17" s="205"/>
      <c r="B17" s="206" t="s">
        <v>45</v>
      </c>
      <c r="C17" s="207">
        <v>58910</v>
      </c>
      <c r="D17" s="208">
        <v>0.31</v>
      </c>
      <c r="E17" s="207">
        <f t="shared" si="0"/>
        <v>77172.100000000006</v>
      </c>
      <c r="F17" s="209">
        <v>1</v>
      </c>
      <c r="G17" s="210">
        <f t="shared" si="1"/>
        <v>36.995963489232778</v>
      </c>
      <c r="H17" s="207">
        <f t="shared" si="2"/>
        <v>77172.100000000006</v>
      </c>
      <c r="I17" s="211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</row>
    <row r="18" spans="1:23" s="169" customFormat="1" ht="18.75" x14ac:dyDescent="0.3">
      <c r="A18" s="205"/>
      <c r="B18" s="206" t="s">
        <v>80</v>
      </c>
      <c r="C18" s="207">
        <v>94480</v>
      </c>
      <c r="D18" s="208">
        <v>0.31</v>
      </c>
      <c r="E18" s="207">
        <f t="shared" si="0"/>
        <v>123768.8</v>
      </c>
      <c r="F18" s="209">
        <v>1</v>
      </c>
      <c r="G18" s="210">
        <f t="shared" si="1"/>
        <v>59.334215421196951</v>
      </c>
      <c r="H18" s="207">
        <f t="shared" si="2"/>
        <v>123768.8</v>
      </c>
      <c r="I18" s="211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</row>
    <row r="19" spans="1:23" s="169" customFormat="1" ht="18.75" x14ac:dyDescent="0.3">
      <c r="A19" s="205"/>
      <c r="B19" s="206" t="s">
        <v>44</v>
      </c>
      <c r="C19" s="207">
        <v>134790</v>
      </c>
      <c r="D19" s="208">
        <v>0.31</v>
      </c>
      <c r="E19" s="207">
        <f t="shared" si="0"/>
        <v>176574.9</v>
      </c>
      <c r="F19" s="209">
        <v>1</v>
      </c>
      <c r="G19" s="210">
        <f t="shared" si="1"/>
        <v>84.649226255537016</v>
      </c>
      <c r="H19" s="207">
        <f t="shared" si="2"/>
        <v>176574.9</v>
      </c>
      <c r="I19" s="211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</row>
    <row r="20" spans="1:23" s="169" customFormat="1" ht="18.75" x14ac:dyDescent="0.3">
      <c r="A20" s="205"/>
      <c r="B20" s="206" t="s">
        <v>81</v>
      </c>
      <c r="C20" s="207">
        <v>47940</v>
      </c>
      <c r="D20" s="208">
        <v>0.31</v>
      </c>
      <c r="E20" s="207">
        <f t="shared" si="0"/>
        <v>62801.4</v>
      </c>
      <c r="F20" s="209">
        <v>1</v>
      </c>
      <c r="G20" s="210">
        <f t="shared" si="1"/>
        <v>30.106713455675084</v>
      </c>
      <c r="H20" s="207">
        <f t="shared" si="2"/>
        <v>62801.4</v>
      </c>
      <c r="I20" s="211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</row>
    <row r="21" spans="1:23" s="169" customFormat="1" ht="18.75" x14ac:dyDescent="0.3">
      <c r="A21" s="205"/>
      <c r="B21" s="206" t="s">
        <v>82</v>
      </c>
      <c r="C21" s="207">
        <v>263840</v>
      </c>
      <c r="D21" s="208">
        <v>0.31</v>
      </c>
      <c r="E21" s="207">
        <f t="shared" si="0"/>
        <v>345630.4</v>
      </c>
      <c r="F21" s="209">
        <v>1</v>
      </c>
      <c r="G21" s="210">
        <f t="shared" si="1"/>
        <v>165.69368540144586</v>
      </c>
      <c r="H21" s="207">
        <f t="shared" si="2"/>
        <v>345630.4</v>
      </c>
      <c r="I21" s="211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</row>
    <row r="22" spans="1:23" s="169" customFormat="1" ht="18.75" x14ac:dyDescent="0.3">
      <c r="A22" s="205"/>
      <c r="B22" s="206" t="s">
        <v>109</v>
      </c>
      <c r="C22" s="207">
        <v>116080</v>
      </c>
      <c r="D22" s="208">
        <v>0.31</v>
      </c>
      <c r="E22" s="207">
        <f t="shared" si="0"/>
        <v>152064.80000000002</v>
      </c>
      <c r="F22" s="209">
        <v>1</v>
      </c>
      <c r="G22" s="210">
        <f t="shared" si="1"/>
        <v>72.899192697846559</v>
      </c>
      <c r="H22" s="207">
        <f t="shared" si="2"/>
        <v>152064.80000000002</v>
      </c>
      <c r="I22" s="211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</row>
    <row r="23" spans="1:23" s="169" customFormat="1" ht="18.75" x14ac:dyDescent="0.3">
      <c r="A23" s="205"/>
      <c r="B23" s="206"/>
      <c r="C23" s="207"/>
      <c r="D23" s="208"/>
      <c r="E23" s="207"/>
      <c r="F23" s="209"/>
      <c r="G23" s="209"/>
      <c r="H23" s="207"/>
      <c r="I23" s="211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</row>
    <row r="24" spans="1:23" s="169" customFormat="1" ht="16.5" thickBot="1" x14ac:dyDescent="0.3">
      <c r="A24" s="205"/>
      <c r="B24" s="212"/>
      <c r="C24" s="213"/>
      <c r="D24" s="213"/>
      <c r="E24" s="213"/>
      <c r="F24" s="213"/>
      <c r="G24" s="213"/>
      <c r="H24" s="213"/>
      <c r="I24" s="214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</row>
    <row r="25" spans="1:23" s="169" customFormat="1" ht="15.75" x14ac:dyDescent="0.25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</row>
    <row r="26" spans="1:23" s="169" customFormat="1" ht="15.75" x14ac:dyDescent="0.25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s="169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79DE-3756-40E4-B2D4-35653ABDCCFA}">
  <dimension ref="A1:Q51"/>
  <sheetViews>
    <sheetView workbookViewId="0">
      <selection activeCell="C23" sqref="C23"/>
    </sheetView>
  </sheetViews>
  <sheetFormatPr defaultRowHeight="15" x14ac:dyDescent="0.25"/>
  <cols>
    <col min="1" max="1" width="10.140625" customWidth="1"/>
    <col min="2" max="2" width="11" customWidth="1"/>
    <col min="3" max="4" width="28.42578125" customWidth="1"/>
    <col min="5" max="5" width="14.85546875" customWidth="1"/>
    <col min="6" max="6" width="35.42578125" customWidth="1"/>
    <col min="7" max="7" width="10.5703125" bestFit="1" customWidth="1"/>
    <col min="8" max="8" width="22.140625" customWidth="1"/>
    <col min="9" max="9" width="35.5703125" customWidth="1"/>
    <col min="10" max="11" width="34.42578125" customWidth="1"/>
    <col min="12" max="12" width="14" customWidth="1"/>
    <col min="13" max="13" width="34.42578125" customWidth="1"/>
    <col min="14" max="14" width="18.5703125" customWidth="1"/>
    <col min="15" max="15" width="34.42578125" customWidth="1"/>
    <col min="16" max="16" width="23.7109375" customWidth="1"/>
  </cols>
  <sheetData>
    <row r="1" spans="1:17" x14ac:dyDescent="0.25">
      <c r="A1" s="136" t="s">
        <v>68</v>
      </c>
      <c r="B1" s="136" t="s">
        <v>110</v>
      </c>
      <c r="C1" s="136" t="s">
        <v>111</v>
      </c>
      <c r="D1" s="136" t="s">
        <v>12</v>
      </c>
      <c r="E1" s="136" t="s">
        <v>13</v>
      </c>
      <c r="F1" s="136" t="s">
        <v>14</v>
      </c>
      <c r="G1" s="136" t="s">
        <v>143</v>
      </c>
      <c r="H1" s="136"/>
      <c r="I1" s="136" t="s">
        <v>181</v>
      </c>
      <c r="J1" s="136" t="s">
        <v>182</v>
      </c>
      <c r="K1" s="136" t="s">
        <v>147</v>
      </c>
      <c r="L1" s="136" t="s">
        <v>148</v>
      </c>
      <c r="M1" s="136" t="s">
        <v>112</v>
      </c>
      <c r="N1" s="136" t="s">
        <v>103</v>
      </c>
      <c r="O1" s="136" t="s">
        <v>67</v>
      </c>
      <c r="P1" s="136" t="s">
        <v>113</v>
      </c>
      <c r="Q1">
        <v>0.5</v>
      </c>
    </row>
    <row r="2" spans="1:17" x14ac:dyDescent="0.25">
      <c r="A2" t="s">
        <v>115</v>
      </c>
      <c r="D2" t="s">
        <v>63</v>
      </c>
      <c r="E2" t="s">
        <v>114</v>
      </c>
      <c r="F2" t="s">
        <v>104</v>
      </c>
      <c r="G2" s="59" t="s">
        <v>0</v>
      </c>
      <c r="H2" s="84">
        <v>464</v>
      </c>
      <c r="I2" t="s">
        <v>69</v>
      </c>
      <c r="J2" t="s">
        <v>144</v>
      </c>
      <c r="K2" t="s">
        <v>91</v>
      </c>
      <c r="L2" t="s">
        <v>97</v>
      </c>
      <c r="M2" t="s">
        <v>101</v>
      </c>
      <c r="O2" s="182"/>
      <c r="P2" t="s">
        <v>72</v>
      </c>
      <c r="Q2">
        <v>1</v>
      </c>
    </row>
    <row r="3" spans="1:17" x14ac:dyDescent="0.25">
      <c r="A3" t="s">
        <v>117</v>
      </c>
      <c r="D3" t="s">
        <v>64</v>
      </c>
      <c r="E3" t="s">
        <v>116</v>
      </c>
      <c r="F3" t="s">
        <v>106</v>
      </c>
      <c r="G3" s="59" t="s">
        <v>1</v>
      </c>
      <c r="H3" s="84">
        <v>826</v>
      </c>
      <c r="I3" t="s">
        <v>70</v>
      </c>
      <c r="K3" t="s">
        <v>107</v>
      </c>
      <c r="L3" t="s">
        <v>98</v>
      </c>
      <c r="M3" t="s">
        <v>62</v>
      </c>
      <c r="O3" s="182"/>
      <c r="P3" t="s">
        <v>73</v>
      </c>
      <c r="Q3">
        <v>2</v>
      </c>
    </row>
    <row r="4" spans="1:17" x14ac:dyDescent="0.25">
      <c r="A4" t="s">
        <v>119</v>
      </c>
      <c r="D4" t="s">
        <v>65</v>
      </c>
      <c r="E4" t="s">
        <v>118</v>
      </c>
      <c r="F4" t="s">
        <v>105</v>
      </c>
      <c r="G4" s="59" t="s">
        <v>2</v>
      </c>
      <c r="H4" s="84">
        <v>1276</v>
      </c>
      <c r="I4" t="s">
        <v>71</v>
      </c>
      <c r="K4" t="s">
        <v>96</v>
      </c>
      <c r="L4" t="s">
        <v>99</v>
      </c>
      <c r="M4" t="s">
        <v>102</v>
      </c>
      <c r="O4" s="182"/>
      <c r="P4" t="s">
        <v>74</v>
      </c>
      <c r="Q4">
        <v>3</v>
      </c>
    </row>
    <row r="5" spans="1:17" x14ac:dyDescent="0.25">
      <c r="A5" t="s">
        <v>121</v>
      </c>
      <c r="D5" t="s">
        <v>66</v>
      </c>
      <c r="E5" t="s">
        <v>120</v>
      </c>
      <c r="G5" s="59" t="s">
        <v>4</v>
      </c>
      <c r="H5" s="84">
        <v>50</v>
      </c>
      <c r="I5" t="s">
        <v>79</v>
      </c>
      <c r="K5" t="s">
        <v>183</v>
      </c>
      <c r="L5" t="s">
        <v>100</v>
      </c>
      <c r="M5" t="s">
        <v>94</v>
      </c>
      <c r="N5" s="136"/>
      <c r="O5" s="182"/>
      <c r="P5" t="s">
        <v>75</v>
      </c>
      <c r="Q5">
        <v>4</v>
      </c>
    </row>
    <row r="6" spans="1:17" x14ac:dyDescent="0.25">
      <c r="D6" t="s">
        <v>122</v>
      </c>
      <c r="F6" s="59"/>
      <c r="G6" s="59" t="s">
        <v>35</v>
      </c>
      <c r="H6" s="84">
        <v>82</v>
      </c>
      <c r="I6" t="s">
        <v>89</v>
      </c>
      <c r="L6" t="s">
        <v>15</v>
      </c>
      <c r="O6" s="182"/>
      <c r="P6" t="s">
        <v>76</v>
      </c>
      <c r="Q6">
        <v>5</v>
      </c>
    </row>
    <row r="7" spans="1:17" x14ac:dyDescent="0.25">
      <c r="F7" s="59"/>
      <c r="G7" s="59" t="s">
        <v>3</v>
      </c>
      <c r="H7" s="84">
        <v>200</v>
      </c>
      <c r="L7" t="s">
        <v>94</v>
      </c>
      <c r="M7" s="136" t="s">
        <v>180</v>
      </c>
      <c r="N7" s="136"/>
      <c r="O7" s="182"/>
      <c r="P7" t="s">
        <v>77</v>
      </c>
      <c r="Q7">
        <v>6</v>
      </c>
    </row>
    <row r="8" spans="1:17" x14ac:dyDescent="0.25">
      <c r="F8" s="59"/>
      <c r="G8" s="59" t="s">
        <v>5</v>
      </c>
      <c r="H8" s="84">
        <v>428</v>
      </c>
      <c r="K8" s="136" t="s">
        <v>177</v>
      </c>
      <c r="M8" t="s">
        <v>128</v>
      </c>
      <c r="N8">
        <v>0.04</v>
      </c>
      <c r="O8" s="182"/>
      <c r="P8" t="s">
        <v>78</v>
      </c>
      <c r="Q8">
        <v>7</v>
      </c>
    </row>
    <row r="9" spans="1:17" x14ac:dyDescent="0.25">
      <c r="F9" s="59"/>
      <c r="G9" s="59" t="s">
        <v>6</v>
      </c>
      <c r="H9" s="84">
        <v>70</v>
      </c>
      <c r="K9" t="s">
        <v>90</v>
      </c>
      <c r="M9" t="s">
        <v>129</v>
      </c>
      <c r="N9">
        <v>0.08</v>
      </c>
      <c r="O9" s="182"/>
      <c r="P9" t="s">
        <v>83</v>
      </c>
      <c r="Q9">
        <v>8</v>
      </c>
    </row>
    <row r="10" spans="1:17" x14ac:dyDescent="0.25">
      <c r="F10" s="59"/>
      <c r="G10" s="59" t="s">
        <v>7</v>
      </c>
      <c r="H10" s="84">
        <v>15</v>
      </c>
      <c r="K10" t="s">
        <v>124</v>
      </c>
      <c r="M10" t="s">
        <v>149</v>
      </c>
      <c r="N10">
        <v>0.12</v>
      </c>
      <c r="O10" s="182"/>
      <c r="P10" s="135" t="s">
        <v>84</v>
      </c>
      <c r="Q10">
        <v>9</v>
      </c>
    </row>
    <row r="11" spans="1:17" x14ac:dyDescent="0.25">
      <c r="F11" s="59"/>
      <c r="G11" s="59" t="s">
        <v>8</v>
      </c>
      <c r="H11" s="84">
        <v>464</v>
      </c>
      <c r="K11" t="s">
        <v>125</v>
      </c>
      <c r="M11" t="s">
        <v>150</v>
      </c>
      <c r="N11">
        <v>0.14000000000000001</v>
      </c>
      <c r="O11" s="182"/>
      <c r="P11" s="135" t="s">
        <v>85</v>
      </c>
      <c r="Q11">
        <v>10</v>
      </c>
    </row>
    <row r="12" spans="1:17" x14ac:dyDescent="0.25">
      <c r="F12" s="59"/>
      <c r="G12" s="59" t="s">
        <v>9</v>
      </c>
      <c r="H12" s="84">
        <v>700</v>
      </c>
      <c r="K12" t="s">
        <v>127</v>
      </c>
      <c r="M12" t="s">
        <v>151</v>
      </c>
      <c r="N12">
        <v>0.16</v>
      </c>
      <c r="O12" s="182"/>
      <c r="P12" t="s">
        <v>86</v>
      </c>
      <c r="Q12">
        <v>11</v>
      </c>
    </row>
    <row r="13" spans="1:17" x14ac:dyDescent="0.25">
      <c r="F13" s="59"/>
      <c r="G13" s="59" t="s">
        <v>10</v>
      </c>
      <c r="H13" s="84">
        <v>1602</v>
      </c>
      <c r="M13" t="s">
        <v>152</v>
      </c>
      <c r="N13">
        <v>0.18</v>
      </c>
      <c r="O13" s="182"/>
      <c r="P13" t="s">
        <v>87</v>
      </c>
      <c r="Q13">
        <v>12</v>
      </c>
    </row>
    <row r="14" spans="1:17" x14ac:dyDescent="0.25">
      <c r="F14" s="59"/>
      <c r="G14" s="59" t="s">
        <v>11</v>
      </c>
      <c r="H14" s="84">
        <v>216</v>
      </c>
      <c r="M14" t="s">
        <v>153</v>
      </c>
      <c r="N14">
        <v>0.2</v>
      </c>
      <c r="O14" s="182"/>
      <c r="P14" t="s">
        <v>88</v>
      </c>
      <c r="Q14">
        <v>13</v>
      </c>
    </row>
    <row r="15" spans="1:17" x14ac:dyDescent="0.25">
      <c r="F15" s="59"/>
      <c r="G15" s="59" t="s">
        <v>123</v>
      </c>
      <c r="K15" s="136" t="s">
        <v>178</v>
      </c>
      <c r="M15" t="s">
        <v>154</v>
      </c>
      <c r="N15">
        <v>0.22</v>
      </c>
      <c r="O15" s="182"/>
      <c r="Q15">
        <v>14</v>
      </c>
    </row>
    <row r="16" spans="1:17" x14ac:dyDescent="0.25">
      <c r="F16" s="59"/>
      <c r="G16" s="59" t="s">
        <v>134</v>
      </c>
      <c r="H16" s="84">
        <v>1340</v>
      </c>
      <c r="K16" t="s">
        <v>92</v>
      </c>
      <c r="L16">
        <v>0.73</v>
      </c>
      <c r="M16" t="s">
        <v>155</v>
      </c>
      <c r="N16">
        <v>0.24</v>
      </c>
      <c r="O16" s="182"/>
      <c r="Q16">
        <v>15</v>
      </c>
    </row>
    <row r="17" spans="6:17" x14ac:dyDescent="0.25">
      <c r="F17" s="59"/>
      <c r="G17" s="59" t="s">
        <v>135</v>
      </c>
      <c r="K17" t="s">
        <v>169</v>
      </c>
      <c r="L17">
        <v>1</v>
      </c>
      <c r="M17" t="s">
        <v>156</v>
      </c>
      <c r="N17">
        <v>0.26</v>
      </c>
      <c r="O17" s="182"/>
      <c r="Q17">
        <v>16</v>
      </c>
    </row>
    <row r="18" spans="6:17" x14ac:dyDescent="0.25">
      <c r="F18" s="59"/>
      <c r="G18" s="59" t="s">
        <v>136</v>
      </c>
      <c r="H18" s="84">
        <v>826</v>
      </c>
      <c r="K18" t="s">
        <v>93</v>
      </c>
      <c r="L18">
        <f>L16*2</f>
        <v>1.46</v>
      </c>
      <c r="M18" t="s">
        <v>157</v>
      </c>
      <c r="N18">
        <v>0.28000000000000003</v>
      </c>
      <c r="O18" s="182"/>
      <c r="Q18">
        <v>17</v>
      </c>
    </row>
    <row r="19" spans="6:17" x14ac:dyDescent="0.25">
      <c r="F19" s="59"/>
      <c r="G19" s="59" t="s">
        <v>137</v>
      </c>
      <c r="H19">
        <v>40</v>
      </c>
      <c r="K19" t="s">
        <v>171</v>
      </c>
      <c r="L19">
        <f>L17*2</f>
        <v>2</v>
      </c>
      <c r="M19" t="s">
        <v>158</v>
      </c>
      <c r="N19">
        <v>0.3</v>
      </c>
      <c r="O19" s="182"/>
      <c r="Q19">
        <v>18</v>
      </c>
    </row>
    <row r="20" spans="6:17" x14ac:dyDescent="0.25">
      <c r="F20" s="59"/>
      <c r="G20" s="59" t="s">
        <v>138</v>
      </c>
      <c r="H20" s="84">
        <v>44</v>
      </c>
      <c r="K20" t="s">
        <v>126</v>
      </c>
      <c r="L20">
        <f>L18*2</f>
        <v>2.92</v>
      </c>
      <c r="M20" t="s">
        <v>159</v>
      </c>
      <c r="N20">
        <v>0.32</v>
      </c>
      <c r="O20" s="182"/>
      <c r="Q20">
        <v>19</v>
      </c>
    </row>
    <row r="21" spans="6:17" x14ac:dyDescent="0.25">
      <c r="F21" s="59"/>
      <c r="G21" s="59" t="s">
        <v>139</v>
      </c>
      <c r="H21">
        <v>160</v>
      </c>
      <c r="K21" t="s">
        <v>170</v>
      </c>
      <c r="L21">
        <f>L19*2</f>
        <v>4</v>
      </c>
      <c r="M21" t="s">
        <v>160</v>
      </c>
      <c r="N21">
        <v>0.34</v>
      </c>
      <c r="O21" s="182"/>
      <c r="Q21">
        <v>20</v>
      </c>
    </row>
    <row r="22" spans="6:17" x14ac:dyDescent="0.25">
      <c r="F22" s="59"/>
      <c r="G22" s="59" t="s">
        <v>140</v>
      </c>
      <c r="H22" s="84">
        <v>73</v>
      </c>
      <c r="K22" t="s">
        <v>173</v>
      </c>
      <c r="L22">
        <v>290.68</v>
      </c>
      <c r="M22" t="s">
        <v>161</v>
      </c>
      <c r="N22">
        <v>0.36</v>
      </c>
      <c r="O22" s="182"/>
      <c r="Q22">
        <v>21</v>
      </c>
    </row>
    <row r="23" spans="6:17" x14ac:dyDescent="0.25">
      <c r="F23" s="59"/>
      <c r="G23" s="59" t="s">
        <v>141</v>
      </c>
      <c r="H23">
        <v>19</v>
      </c>
      <c r="K23" s="158" t="s">
        <v>145</v>
      </c>
      <c r="L23">
        <v>4.38</v>
      </c>
      <c r="M23" t="s">
        <v>162</v>
      </c>
      <c r="N23">
        <v>0.4</v>
      </c>
      <c r="Q23">
        <v>22</v>
      </c>
    </row>
    <row r="24" spans="6:17" x14ac:dyDescent="0.25">
      <c r="F24" s="59"/>
      <c r="G24" s="59" t="s">
        <v>142</v>
      </c>
      <c r="H24" s="84">
        <v>20</v>
      </c>
      <c r="K24" s="158" t="s">
        <v>172</v>
      </c>
      <c r="L24">
        <v>3.75</v>
      </c>
      <c r="M24" t="s">
        <v>163</v>
      </c>
      <c r="N24">
        <v>0.42</v>
      </c>
      <c r="Q24">
        <v>23</v>
      </c>
    </row>
    <row r="25" spans="6:17" x14ac:dyDescent="0.25">
      <c r="K25" s="158" t="s">
        <v>146</v>
      </c>
      <c r="L25">
        <v>5.84</v>
      </c>
      <c r="M25" t="s">
        <v>164</v>
      </c>
      <c r="N25">
        <v>0.44</v>
      </c>
      <c r="Q25">
        <v>24</v>
      </c>
    </row>
    <row r="26" spans="6:17" x14ac:dyDescent="0.25">
      <c r="K26" s="158" t="s">
        <v>174</v>
      </c>
      <c r="L26">
        <v>290.60000000000002</v>
      </c>
      <c r="M26" t="s">
        <v>130</v>
      </c>
      <c r="N26">
        <v>0.46</v>
      </c>
      <c r="Q26">
        <v>25</v>
      </c>
    </row>
    <row r="27" spans="6:17" x14ac:dyDescent="0.25">
      <c r="K27" s="158" t="s">
        <v>167</v>
      </c>
      <c r="L27">
        <v>8.76</v>
      </c>
      <c r="M27" t="s">
        <v>165</v>
      </c>
      <c r="N27">
        <v>0.48</v>
      </c>
      <c r="Q27">
        <v>26</v>
      </c>
    </row>
    <row r="28" spans="6:17" x14ac:dyDescent="0.25">
      <c r="K28" s="158" t="s">
        <v>175</v>
      </c>
      <c r="L28">
        <v>290.54000000000002</v>
      </c>
      <c r="M28" t="s">
        <v>166</v>
      </c>
      <c r="N28">
        <v>0.5</v>
      </c>
      <c r="Q28">
        <v>27</v>
      </c>
    </row>
    <row r="29" spans="6:17" x14ac:dyDescent="0.25">
      <c r="K29" s="158" t="s">
        <v>163</v>
      </c>
      <c r="Q29">
        <v>28</v>
      </c>
    </row>
    <row r="30" spans="6:17" x14ac:dyDescent="0.25">
      <c r="K30" s="158" t="s">
        <v>176</v>
      </c>
      <c r="L30">
        <v>1115</v>
      </c>
      <c r="Q30">
        <v>29</v>
      </c>
    </row>
    <row r="31" spans="6:17" x14ac:dyDescent="0.25">
      <c r="K31" s="158" t="s">
        <v>95</v>
      </c>
      <c r="L31">
        <v>1115</v>
      </c>
      <c r="M31" s="136" t="s">
        <v>179</v>
      </c>
      <c r="Q31">
        <v>30</v>
      </c>
    </row>
    <row r="32" spans="6:17" x14ac:dyDescent="0.25">
      <c r="M32" t="s">
        <v>153</v>
      </c>
      <c r="N32">
        <v>0.59</v>
      </c>
      <c r="Q32">
        <v>31</v>
      </c>
    </row>
    <row r="33" spans="13:17" x14ac:dyDescent="0.25">
      <c r="M33" s="182" t="s">
        <v>168</v>
      </c>
      <c r="N33">
        <v>998</v>
      </c>
      <c r="Q33">
        <v>32</v>
      </c>
    </row>
    <row r="34" spans="13:17" x14ac:dyDescent="0.25">
      <c r="Q34">
        <v>33</v>
      </c>
    </row>
    <row r="35" spans="13:17" x14ac:dyDescent="0.25">
      <c r="M35" s="158"/>
      <c r="Q35">
        <v>34</v>
      </c>
    </row>
    <row r="36" spans="13:17" x14ac:dyDescent="0.25">
      <c r="M36" s="158"/>
      <c r="Q36">
        <v>35</v>
      </c>
    </row>
    <row r="37" spans="13:17" x14ac:dyDescent="0.25">
      <c r="M37" s="158"/>
      <c r="Q37">
        <v>36</v>
      </c>
    </row>
    <row r="38" spans="13:17" x14ac:dyDescent="0.25">
      <c r="M38" s="158"/>
      <c r="Q38">
        <v>37</v>
      </c>
    </row>
    <row r="39" spans="13:17" x14ac:dyDescent="0.25">
      <c r="M39" s="158"/>
      <c r="Q39">
        <v>38</v>
      </c>
    </row>
    <row r="40" spans="13:17" x14ac:dyDescent="0.25">
      <c r="M40" s="158"/>
      <c r="Q40">
        <v>39</v>
      </c>
    </row>
    <row r="41" spans="13:17" x14ac:dyDescent="0.25">
      <c r="M41" s="158"/>
      <c r="Q41">
        <v>40</v>
      </c>
    </row>
    <row r="42" spans="13:17" x14ac:dyDescent="0.25">
      <c r="M42" s="158"/>
      <c r="Q42">
        <v>41</v>
      </c>
    </row>
    <row r="43" spans="13:17" x14ac:dyDescent="0.25">
      <c r="M43" s="158"/>
      <c r="Q43">
        <v>42</v>
      </c>
    </row>
    <row r="44" spans="13:17" x14ac:dyDescent="0.25">
      <c r="M44" s="158"/>
      <c r="Q44">
        <v>43</v>
      </c>
    </row>
    <row r="45" spans="13:17" x14ac:dyDescent="0.25">
      <c r="M45" s="158"/>
      <c r="Q45">
        <v>44</v>
      </c>
    </row>
    <row r="46" spans="13:17" x14ac:dyDescent="0.25">
      <c r="Q46">
        <v>45</v>
      </c>
    </row>
    <row r="47" spans="13:17" x14ac:dyDescent="0.25">
      <c r="Q47">
        <v>46</v>
      </c>
    </row>
    <row r="48" spans="13:17" x14ac:dyDescent="0.25">
      <c r="Q48">
        <v>47</v>
      </c>
    </row>
    <row r="49" spans="17:17" x14ac:dyDescent="0.25">
      <c r="Q49">
        <v>48</v>
      </c>
    </row>
    <row r="50" spans="17:17" x14ac:dyDescent="0.25">
      <c r="Q50">
        <v>49</v>
      </c>
    </row>
    <row r="51" spans="17:17" x14ac:dyDescent="0.25">
      <c r="Q5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Dashboard</vt:lpstr>
      <vt:lpstr>Detailed Table</vt:lpstr>
      <vt:lpstr>Per-Patient</vt:lpstr>
      <vt:lpstr>Labor</vt:lpstr>
      <vt:lpstr>Categories</vt:lpstr>
      <vt:lpstr>Buprenorphine</vt:lpstr>
      <vt:lpstr>Buprenorphine_Dosing</vt:lpstr>
      <vt:lpstr>Buprenorphine_Medication</vt:lpstr>
      <vt:lpstr>Initial_Assessment_for__Maintenance</vt:lpstr>
      <vt:lpstr>Inspection</vt:lpstr>
      <vt:lpstr>License</vt:lpstr>
      <vt:lpstr>Meetings</vt:lpstr>
      <vt:lpstr>Methadone</vt:lpstr>
      <vt:lpstr>Methadone_Dosing</vt:lpstr>
      <vt:lpstr>Naltrexone</vt:lpstr>
      <vt:lpstr>Naltrexone_Dosing</vt:lpstr>
      <vt:lpstr>Screening_Diagnosis</vt:lpstr>
      <vt:lpstr>Supplies_Equipment</vt:lpstr>
      <vt:lpstr>Trainings</vt:lpstr>
      <vt:lpstr>Vendor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Ryan</dc:creator>
  <cp:lastModifiedBy>Danielle Ryan</cp:lastModifiedBy>
  <dcterms:created xsi:type="dcterms:W3CDTF">2024-01-19T18:50:17Z</dcterms:created>
  <dcterms:modified xsi:type="dcterms:W3CDTF">2024-09-03T18:27:07Z</dcterms:modified>
</cp:coreProperties>
</file>